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Office_administrations\AGE management Mosty - Delijanni\VVŘ\"/>
    </mc:Choice>
  </mc:AlternateContent>
  <xr:revisionPtr revIDLastSave="0" documentId="13_ncr:1_{59F1A627-FFB0-4CB3-AFA5-1890E9F33764}" xr6:coauthVersionLast="40" xr6:coauthVersionMax="40" xr10:uidLastSave="{00000000-0000-0000-0000-000000000000}"/>
  <bookViews>
    <workbookView xWindow="0" yWindow="0" windowWidth="21570" windowHeight="7935" firstSheet="1" activeTab="1" xr2:uid="{00000000-000D-0000-FFFF-FFFF00000000}"/>
  </bookViews>
  <sheets>
    <sheet name="původní" sheetId="1" state="hidden" r:id="rId1"/>
    <sheet name="aktuální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2" l="1"/>
  <c r="K18" i="2" s="1"/>
  <c r="I6" i="2"/>
  <c r="K6" i="2" s="1"/>
  <c r="I16" i="2"/>
  <c r="K16" i="2" s="1"/>
  <c r="I20" i="2"/>
  <c r="K20" i="2" s="1"/>
  <c r="I14" i="2"/>
  <c r="K14" i="2" s="1"/>
  <c r="I13" i="2"/>
  <c r="K13" i="2" s="1"/>
  <c r="I11" i="2"/>
  <c r="K11" i="2" s="1"/>
  <c r="I9" i="2"/>
  <c r="K9" i="2" s="1"/>
  <c r="I7" i="2"/>
  <c r="K7" i="2" s="1"/>
  <c r="I4" i="2"/>
  <c r="K4" i="2" s="1"/>
  <c r="I5" i="2"/>
  <c r="K5" i="2" s="1"/>
  <c r="I3" i="2"/>
  <c r="K3" i="2" s="1"/>
  <c r="H12" i="1" l="1"/>
  <c r="I14" i="1"/>
  <c r="I15" i="1"/>
  <c r="I16" i="1"/>
  <c r="I17" i="1"/>
  <c r="I18" i="1"/>
  <c r="I13" i="1"/>
  <c r="I10" i="1"/>
  <c r="I9" i="1"/>
  <c r="I19" i="1" s="1"/>
  <c r="I21" i="1" s="1"/>
  <c r="I7" i="1"/>
  <c r="H7" i="1"/>
  <c r="H19" i="1" l="1"/>
  <c r="J6" i="1"/>
  <c r="J19" i="1" s="1"/>
  <c r="E7" i="1"/>
  <c r="E8" i="1"/>
  <c r="E9" i="1"/>
  <c r="E10" i="1"/>
  <c r="E12" i="1"/>
  <c r="E13" i="1"/>
  <c r="E14" i="1"/>
  <c r="E16" i="1"/>
  <c r="E17" i="1"/>
  <c r="E18" i="1"/>
  <c r="E6" i="1"/>
  <c r="L7" i="1"/>
  <c r="L8" i="1"/>
  <c r="L9" i="1"/>
  <c r="L10" i="1"/>
  <c r="L12" i="1"/>
  <c r="L13" i="1"/>
  <c r="L14" i="1"/>
  <c r="L16" i="1"/>
  <c r="L17" i="1"/>
  <c r="L18" i="1"/>
  <c r="L6" i="1"/>
  <c r="K4" i="1" l="1"/>
  <c r="AF29" i="1" l="1"/>
  <c r="AG12" i="1" l="1"/>
  <c r="W10" i="1"/>
  <c r="V10" i="1"/>
  <c r="X3" i="1"/>
  <c r="Y19" i="1" l="1"/>
</calcChain>
</file>

<file path=xl/sharedStrings.xml><?xml version="1.0" encoding="utf-8"?>
<sst xmlns="http://schemas.openxmlformats.org/spreadsheetml/2006/main" count="333" uniqueCount="253">
  <si>
    <t>Aktivity projektu</t>
  </si>
  <si>
    <t>počet osob</t>
  </si>
  <si>
    <t>doba trvání</t>
  </si>
  <si>
    <t>věk</t>
  </si>
  <si>
    <t>opakování</t>
  </si>
  <si>
    <t>způsob realizace</t>
  </si>
  <si>
    <t>Rizika</t>
  </si>
  <si>
    <t>Ergonomická úprava pracovišť</t>
  </si>
  <si>
    <t>Zajištění relaxačních odpočinkových zón s možností uvolnění problematických partií</t>
  </si>
  <si>
    <t xml:space="preserve">Zajištění zón aktivního odpočinku  </t>
  </si>
  <si>
    <t>Externí dodavatel</t>
  </si>
  <si>
    <t>předáci a mistři</t>
  </si>
  <si>
    <t>kdo</t>
  </si>
  <si>
    <t>6h</t>
  </si>
  <si>
    <t>Duševní zdraví, spokojenost</t>
  </si>
  <si>
    <t>Individuální poradenství pro zamětnance 50 +</t>
  </si>
  <si>
    <t>Koučink, mentoring a supervize pro mistry a předáky, individuální a skupinová práce</t>
  </si>
  <si>
    <t>50 +</t>
  </si>
  <si>
    <t>50+, další věkové skupiny</t>
  </si>
  <si>
    <t>další věkové skupiny</t>
  </si>
  <si>
    <t>nevyhovující lektor, časté změny na pozicích mistrů a předáků, pracovní vytížení neumožňující realizaci jednotlivých seminářů</t>
  </si>
  <si>
    <t>Cena</t>
  </si>
  <si>
    <t>14 000,-Kč/ 1 seminář</t>
  </si>
  <si>
    <t>Technická opatření zajišťující tepelnou pohodu na všech pracovních místech výroby polotovarů</t>
  </si>
  <si>
    <t>Zaměstnanci 50+</t>
  </si>
  <si>
    <t>1h</t>
  </si>
  <si>
    <t>1-2 h</t>
  </si>
  <si>
    <t>3h/ měsíčně</t>
  </si>
  <si>
    <t>1900,-Kč/h</t>
  </si>
  <si>
    <t>50+</t>
  </si>
  <si>
    <t>všichni zaměstnanci</t>
  </si>
  <si>
    <t>rok</t>
  </si>
  <si>
    <t>3 roky</t>
  </si>
  <si>
    <t>Team buiding - vzájemná tolerance a základy první pomoci</t>
  </si>
  <si>
    <t>celkem</t>
  </si>
  <si>
    <t>4h/měsíčně</t>
  </si>
  <si>
    <t>měsíc</t>
  </si>
  <si>
    <t>10 min</t>
  </si>
  <si>
    <t>mistři a předáci</t>
  </si>
  <si>
    <t>2 h</t>
  </si>
  <si>
    <t>2x ročně</t>
  </si>
  <si>
    <t>externí dodavatel</t>
  </si>
  <si>
    <t>denně</t>
  </si>
  <si>
    <t>650,-Kč/ hodina</t>
  </si>
  <si>
    <t>1100,- Kč /hodinu</t>
  </si>
  <si>
    <t>Materiály a publiikace pro zaměstnance  na téma věk a zdraví, plakáty s vyobrazením cvičení apod.</t>
  </si>
  <si>
    <t>Zaměstnanci 50+, předáci a mistři, další  vhodní zaměstnanci</t>
  </si>
  <si>
    <t>6 h</t>
  </si>
  <si>
    <t>1x/ 3 roky</t>
  </si>
  <si>
    <t>?</t>
  </si>
  <si>
    <t>cca. 88</t>
  </si>
  <si>
    <t>Zaměstnanci 54+</t>
  </si>
  <si>
    <t>nevyhovující lektor, , pracovní vytížení neumožňující realizaci jednotlivých seminářů</t>
  </si>
  <si>
    <t>nevyhovující lektor,, pracovní vytížení neumožňující realizaci jednotlivých seminářů</t>
  </si>
  <si>
    <t>nevyhovující terapeut, , pracovní vytížení neumožňující realizaci jednotlivých aktivit</t>
  </si>
  <si>
    <t>pracovní vytížení neumožňující realizaci jednotlivých cvičení, nemotivovaní mistři</t>
  </si>
  <si>
    <t>Marketing  a povinná publicita / Jak bude zajištěno šíření výstupů projektu? / Uveďte, podle typu projektu/aktivit, jakým způsobem počítáte se zajištěním šíření výstupů projektu. Jedná se jak o tzv. volné šíření výstupů/produktů projektů (např. metodických dokumentů pro přípravu a realizaci vzdělávání, výsledků analýz, výstupů z konferencí a seminářů jako jsou sborníky, příklady dobré praxe), tak případně i šíření povědomí o projektu.2000znaků</t>
  </si>
  <si>
    <t>Informace o nemocnosti skupiny zaměstnanců 54+, přípaně o tom, jak častá jsou jaká onemocnění.</t>
  </si>
  <si>
    <t>Židle, úprava odkládání materiálu</t>
  </si>
  <si>
    <t xml:space="preserve">Venkovní posilovací prvky? Dva přístoje / dotaz na nerealizaci </t>
  </si>
  <si>
    <t>1x ročně po 3 roky (500,-ks klouby)</t>
  </si>
  <si>
    <t>mistři a předáci preassembly</t>
  </si>
  <si>
    <t>místa na odd. preasembly</t>
  </si>
  <si>
    <t>Od LaPh. Cenu stanoví J.Špaček</t>
  </si>
  <si>
    <t>obměna v průběhu 3 let</t>
  </si>
  <si>
    <t xml:space="preserve">k plánované přestavbě archivu na relax místnost je nutné:
- udělat strop
- zavést klimatizaci
- výmalba
- nové dveře
- elektřina, IT připojení, projektor, tabule bílá 
- podlaha koberec
- žebřiny na zeď na protažení
- přehrazení (mobilní příčka) = prosíme návrh řešení (japonská stěna? paravan?...něco techničtějšího?)
- jak vypadá topení (výměna radiátorů?)
 -  stůl 
- Židle (kolečka/koberec?)
- minisofa
- skříňka na občerstvení, pomůcky, 
- fotky na zbylé stěny
- masážní stůl skládací
- pomůcky fyzioterapeutické (podložky, válec,...)
</t>
  </si>
  <si>
    <t>všechny věk.skupiny</t>
  </si>
  <si>
    <t>kdykoli mimo pracovní dobu</t>
  </si>
  <si>
    <t>200 tis.</t>
  </si>
  <si>
    <t>500tis.</t>
  </si>
  <si>
    <t>Nákup vitamínů pro 54+ senior</t>
  </si>
  <si>
    <t>ČTK a regionální listy po odsouhlasení korporátem. Prezentace těchto aktivit při náboru novým pracovníků, případně interní časopis. Témata pro maturitní seminární práce. Umístění cedulky o financování relax místnosti v rámci programu Age management a krátké představení programu.</t>
  </si>
  <si>
    <t>Miniknihovnička s publikacemi; Roční předplatné časopisů;</t>
  </si>
  <si>
    <t>Jde o citlivé údaje, ale víme, že je trápí močové měchýře, nachlazení, záněty, karpály a pohybový aparát</t>
  </si>
  <si>
    <t>Rozpis:</t>
  </si>
  <si>
    <t>cca 50</t>
  </si>
  <si>
    <t>Publikace do relax místnosti - fyzioterapie, zdraví</t>
  </si>
  <si>
    <t xml:space="preserve">250tis. Stavební práce; 50tis. klimatizace; 55tis. nábytek; IT náklady (projektor, natahání kabelů, wifi, tabule, 120tis.; pomůcky k fyzioterapii 3500,- lehátko, 1200,- podložky; 1000,-pěnový válec "roller";žebřiny 4500,-; </t>
  </si>
  <si>
    <t>průběžně</t>
  </si>
  <si>
    <t>svépomocí</t>
  </si>
  <si>
    <t>Konzultace vedené odborným terapeutem a masáže</t>
  </si>
  <si>
    <t>Zavedení programu jednoduchých protahovacích cviků během v průběhu pracovní směny</t>
  </si>
  <si>
    <t>Age Managment audit a dotazníkové mapování</t>
  </si>
  <si>
    <t>všichni podpoření</t>
  </si>
  <si>
    <t>2x za projekt</t>
  </si>
  <si>
    <t>3 skupiny</t>
  </si>
  <si>
    <t>v rámci prvních kurzů a workshopů</t>
  </si>
  <si>
    <t>Realizace kurzů „Stárnutí v pracovním procesu, mezigenerační komunikace a vedení lidí“</t>
  </si>
  <si>
    <t>Realizace workshopů na téma „Udržení zdravého životního stylu, coupingové strategie a mezigenerační spolupráce“</t>
  </si>
  <si>
    <t>Zaměstnanci 54+, předáci a mistři, volně další zaměstnanci</t>
  </si>
  <si>
    <t>3x ročně</t>
  </si>
  <si>
    <t>3h</t>
  </si>
  <si>
    <t>5 skupin</t>
  </si>
  <si>
    <t>5000,-Kč/ 1 seminář</t>
  </si>
  <si>
    <t>54 +</t>
  </si>
  <si>
    <t>8h/měsíčně</t>
  </si>
  <si>
    <t>Prevence a včasná diagnostika onemocnění karpálních tunelů  a zrakových vad</t>
  </si>
  <si>
    <t>3x v průběhu projektu</t>
  </si>
  <si>
    <t>800 Kč osoba jedno vyšetření - karpály, 800/osoba vyštření zraku</t>
  </si>
  <si>
    <t>3200, - Kč/1x</t>
  </si>
  <si>
    <t>Green Belt školení</t>
  </si>
  <si>
    <t>Školen základů ovládání automatizovaných zařízení</t>
  </si>
  <si>
    <t>Excell základy a mírně pokročilí</t>
  </si>
  <si>
    <t>1 den</t>
  </si>
  <si>
    <t>2xročně</t>
  </si>
  <si>
    <t>5dnů</t>
  </si>
  <si>
    <t>1x ročně 10 lidí</t>
  </si>
  <si>
    <t>5 dnů</t>
  </si>
  <si>
    <t>1x za projekt</t>
  </si>
  <si>
    <t>139000/ 5 dní/ 1 skupina</t>
  </si>
  <si>
    <t>2833,-Kč/osoba/den</t>
  </si>
  <si>
    <t>15000 Kč/kurz</t>
  </si>
  <si>
    <t>1x ročně</t>
  </si>
  <si>
    <t>1 člověkohodina ročně</t>
  </si>
  <si>
    <t>ve skupině 4, 3x ročně</t>
  </si>
  <si>
    <t>3x skupina po 15 lidech</t>
  </si>
  <si>
    <t>ok</t>
  </si>
  <si>
    <t>Zavedení programu jednoduchých protahovacích cviků během pracovní směny "karpály" - proškolení předáků a náhradníků</t>
  </si>
  <si>
    <t>1 ročně ; plus přidat protahovací cviky záda (samotnou položku záda vyškrtnout)</t>
  </si>
  <si>
    <t>Teambuilding - škrtáme 65tis.</t>
  </si>
  <si>
    <t>Záda protahování přidat ke karpálům školení = musí se zvládnout v původně daných hodinách</t>
  </si>
  <si>
    <t>1x ročně  26 lidí dvoudenní školení</t>
  </si>
  <si>
    <t>10 lidí 6dní 3 roky</t>
  </si>
  <si>
    <t>36 lidí 2 dny 3 roky</t>
  </si>
  <si>
    <t>!!!!!!</t>
  </si>
  <si>
    <t>suma</t>
  </si>
  <si>
    <t>Řazení v žádosti</t>
  </si>
  <si>
    <t>Projekt MOSTY 2019-2021</t>
  </si>
  <si>
    <t xml:space="preserve">1.1.4.01 Realizace kurzů "Stárnutí v pracovním procesu, mezigenerační komunikace a vedení lidí" </t>
  </si>
  <si>
    <t>Kč jednotky</t>
  </si>
  <si>
    <t xml:space="preserve">počet </t>
  </si>
  <si>
    <t>Kč celkem</t>
  </si>
  <si>
    <t>jednotka</t>
  </si>
  <si>
    <t xml:space="preserve">1.1.4.02 Realizace workshopů na téma Udržení zdravého životního stylu,
coupingové strategie a mezigenerační spolupráce </t>
  </si>
  <si>
    <t xml:space="preserve">1.1.4.03 Individuální a skupinový koučink a
mentoring pro liniový management
</t>
  </si>
  <si>
    <t xml:space="preserve">1.1.4.04 Individuální a skupinové
poradenství pro zaměstnance
</t>
  </si>
  <si>
    <t xml:space="preserve">1.1.4.05 Konzultace s odborným terapeutem
- masáže
</t>
  </si>
  <si>
    <t>návštěv</t>
  </si>
  <si>
    <t>1.1.4.09 Diagnostika onemocnění zrakových vad</t>
  </si>
  <si>
    <t xml:space="preserve">1.1.4.07 Diagnostika onemocnění karpálních tunelů                                                                          
</t>
  </si>
  <si>
    <t xml:space="preserve">1.1.4.08 Školení Excel </t>
  </si>
  <si>
    <t>1.1.4.10 Green Belt školení</t>
  </si>
  <si>
    <t xml:space="preserve">1.1.4.11 Školení základů ovládání automatizovaných zařízení
</t>
  </si>
  <si>
    <t>44 lidí; 6 hodinový kurz; 1x ročně pro 3 skupiny</t>
  </si>
  <si>
    <t>88 lidí; 3 hodinový kurz; 1x ročně pro 5 skupin</t>
  </si>
  <si>
    <t>předáci a mistri</t>
  </si>
  <si>
    <t>zaměstananci 54+, předáci a mistři</t>
  </si>
  <si>
    <t>zaměstananci 54+</t>
  </si>
  <si>
    <t>zaměstnanci 54+</t>
  </si>
  <si>
    <t>88 lidí ; 1x ročně individuální</t>
  </si>
  <si>
    <t xml:space="preserve">44 lidí; 4 lidi ve skupině = 11 skupin; 3x ročně ; </t>
  </si>
  <si>
    <t>96 individuálních návštěv ročně</t>
  </si>
  <si>
    <r>
      <t>-</t>
    </r>
    <r>
      <rPr>
        <sz val="7"/>
        <color theme="0" tint="-0.499984740745262"/>
        <rFont val="Times New Roman"/>
        <family val="1"/>
        <charset val="238"/>
      </rPr>
      <t xml:space="preserve">        </t>
    </r>
    <r>
      <rPr>
        <sz val="11"/>
        <color theme="0" tint="-0.499984740745262"/>
        <rFont val="Calibri"/>
        <family val="2"/>
        <charset val="238"/>
        <scheme val="minor"/>
      </rPr>
      <t>678 pracovníků, z čehož 88 pracovníků je starších 54 let. Jde o 10 mužů a 78 žen. /data k 5. 2. 2018/</t>
    </r>
  </si>
  <si>
    <t xml:space="preserve">1.1.4.06 Semináře prevence onemocnění 
karpálních tunelů a podobných
onemocněních (+ protahovací cviky záda)
</t>
  </si>
  <si>
    <t>88 lidí jedno měření ročně</t>
  </si>
  <si>
    <t xml:space="preserve">2 hodinové školení; ročně 3x skupina po 15 lidech; </t>
  </si>
  <si>
    <t>50+ ?</t>
  </si>
  <si>
    <t xml:space="preserve">36 lidí; 3xskupina 12 lidí; 2 denní školení </t>
  </si>
  <si>
    <t>30 lidí; 3x skupina po 10 lidech - 6ti denní školení  pro jednu skupinu ročně</t>
  </si>
  <si>
    <t>cca 50 lidí; 1x ročně 2 denní školení  pro 2 skupiny (cca 26 lidí ve skupině)</t>
  </si>
  <si>
    <t>četnost</t>
  </si>
  <si>
    <t>šestihodinový kurz</t>
  </si>
  <si>
    <t xml:space="preserve">3 hod. kurz </t>
  </si>
  <si>
    <t xml:space="preserve">hodin </t>
  </si>
  <si>
    <t xml:space="preserve">hodin = lekcí </t>
  </si>
  <si>
    <t xml:space="preserve">dvouhodinový kurzů </t>
  </si>
  <si>
    <t>osmihodinovýh kurzů (dnů)</t>
  </si>
  <si>
    <t>Nákup služeb:</t>
  </si>
  <si>
    <t xml:space="preserve">Celkem </t>
  </si>
  <si>
    <t>Ročně</t>
  </si>
  <si>
    <t xml:space="preserve"> =44/3 skupina; Každá skupina 1x ročně </t>
  </si>
  <si>
    <t xml:space="preserve"> = 88/5 skupina; každá skupina 1 ročně</t>
  </si>
  <si>
    <t>individuál/skupinka (1-5 lidí na 1-2 hodiny)</t>
  </si>
  <si>
    <t xml:space="preserve">individuální </t>
  </si>
  <si>
    <t>zjistit 4 skupiny? Sezení po dvojicích? Jiné prostory?  Plus jeden od nás "asistent lektora"</t>
  </si>
  <si>
    <t>3 skupiny, každá skupina 2 dny ročně</t>
  </si>
  <si>
    <t>3 skupiny, každá skupina 2 dny ročně; (jednodušší)</t>
  </si>
  <si>
    <t>Skupina 44</t>
  </si>
  <si>
    <t>Skupina 88</t>
  </si>
  <si>
    <t>jednotka měření? = jednotka hodiny? (karpály, zrak)</t>
  </si>
  <si>
    <t>měření 20min.</t>
  </si>
  <si>
    <t>hodiny za 3 roky</t>
  </si>
  <si>
    <t>NAVÝŠENÍ</t>
  </si>
  <si>
    <t>5 HOD. KURZ</t>
  </si>
  <si>
    <t>PO NAVÝŠENÍ</t>
  </si>
  <si>
    <t>5 HODINOVÝ</t>
  </si>
  <si>
    <t>96 lidí (aktuálně nad 54 let)</t>
  </si>
  <si>
    <t>původně předáci a mistři preassembly; přesunuto na skupinu 54+</t>
  </si>
  <si>
    <t>Z MAPOVÁNÍ interně bez Kč</t>
  </si>
  <si>
    <t>ROZPIS KURZŮ</t>
  </si>
  <si>
    <t>Kdo bude podpořen</t>
  </si>
  <si>
    <t xml:space="preserve">1 mapování = 2 hodiny; na účastníka 2x mapování za 3 roky (v počátku a na konci projektu), tzn. 2x2 hod. času </t>
  </si>
  <si>
    <t>Age mng audit a dotazníkové mapování / dotazník dodán dodavatelem skupiny školení 1.1.4.01 - 04/ mapování interně /vyhodnocení dodavatel / mimo přímé náklady</t>
  </si>
  <si>
    <t>mapování (2hod)</t>
  </si>
  <si>
    <t>kurz (6hod)</t>
  </si>
  <si>
    <t xml:space="preserve">1 kurz = šestihodinový kurz pro skupinu cca 15 osob; předáci budou rozděleni do 3 skupin - za rok bude mít  každá 1 kurz;  9 kurzů za projekt </t>
  </si>
  <si>
    <t>1 kurz = pětihodinový kurz pro skupinu cca 18 osob; účastníci rozděleni do cca 5 skupin; každá skupina 1x ročně kurz; 15 kurzů za projekt</t>
  </si>
  <si>
    <t>kurz (5hod)</t>
  </si>
  <si>
    <r>
      <t xml:space="preserve">1.1.4.03 Individuální a skupinový </t>
    </r>
    <r>
      <rPr>
        <b/>
        <u/>
        <sz val="11"/>
        <color theme="1"/>
        <rFont val="Calibri"/>
        <family val="2"/>
        <charset val="238"/>
        <scheme val="minor"/>
      </rPr>
      <t>koučink</t>
    </r>
    <r>
      <rPr>
        <b/>
        <sz val="11"/>
        <color theme="1"/>
        <rFont val="Calibri"/>
        <family val="2"/>
        <charset val="238"/>
        <scheme val="minor"/>
      </rPr>
      <t xml:space="preserve"> a
mentoring pro liniový management
</t>
    </r>
  </si>
  <si>
    <r>
      <t xml:space="preserve">1.1.4.04 Individuální a skupinové
</t>
    </r>
    <r>
      <rPr>
        <b/>
        <u/>
        <sz val="11"/>
        <color theme="1"/>
        <rFont val="Calibri"/>
        <family val="2"/>
        <charset val="238"/>
        <scheme val="minor"/>
      </rPr>
      <t>poradenství</t>
    </r>
    <r>
      <rPr>
        <b/>
        <sz val="11"/>
        <color theme="1"/>
        <rFont val="Calibri"/>
        <family val="2"/>
        <charset val="238"/>
        <scheme val="minor"/>
      </rPr>
      <t xml:space="preserve"> pro zaměstnance
</t>
    </r>
  </si>
  <si>
    <t>1 poradenství = 1 hodina; každý člověk 1 poradenství ročně, za projekt 3 poradenství</t>
  </si>
  <si>
    <t>poradenství (1hod)</t>
  </si>
  <si>
    <t>1 setkání = 1 hodina; 8 setkání měsíčně * 36 měsíců = 288 setkání za projekt</t>
  </si>
  <si>
    <t>setkání (1hod)</t>
  </si>
  <si>
    <t>1.1.4.06 Semináře prevence onemocnění 
karpálních tunelů a podobných
onemocněních (+ protahovací cviky záda)</t>
  </si>
  <si>
    <t xml:space="preserve">1 seminář = pětihodinový kurz pro skupinu cca 30 lidí; 3 semináře ročně  vždy pro jinou skupinu; každá skupina 3x seminář za projekt </t>
  </si>
  <si>
    <t>seminář (5hod)</t>
  </si>
  <si>
    <t xml:space="preserve">1 měření dle časového rozvržení dodavatelské firmy (odhad max 0,5-1hod. času); </t>
  </si>
  <si>
    <t xml:space="preserve">1 měření dle časového rozvržení dodavatelské firmy (odhad 0,5-1hod. času); </t>
  </si>
  <si>
    <t>měření</t>
  </si>
  <si>
    <t>SUMY</t>
  </si>
  <si>
    <t>mistři a předáci nebo kdokoli</t>
  </si>
  <si>
    <t>den</t>
  </si>
  <si>
    <t xml:space="preserve">1 koučink = 1 hodina; 3 hodiny ročně na člověka nebo skupinu cca 1-5 lidí; </t>
  </si>
  <si>
    <t>koučink (1 hod)</t>
  </si>
  <si>
    <t>1 kurz = dvoudenní (16ti hodinový) kurz vždy pro skupinu cca 20 lidí; vždy 2 skupiny ročně - možno jedna začátečníci, jedna pokročilí (4 dny ročně; 12 dnů za projekt)</t>
  </si>
  <si>
    <t>Definování seminářů/kurzů/měření</t>
  </si>
  <si>
    <t xml:space="preserve">8 předáci a mistři, zbytek techničtí </t>
  </si>
  <si>
    <t>Screeningové vyšetření EMG</t>
  </si>
  <si>
    <t>Preventivní vyšetření optometristou</t>
  </si>
  <si>
    <t>Teoretická část pro pochopení metodiky. Praktická část obsahuje simulační hru a workshopy v reálném prostředí firmy. Praktické ukázky projektů a případové studie již hotových projektů součástí školení. Závěrečný test Green belt. Certifikace LSS. Analýzy statistickými SW Minitab nebo Sigma XL.</t>
  </si>
  <si>
    <t>1 kurz = 6 denní kurz každý rok pro skupinu 10 lidí (cca 30 lidí celkem za projekt)</t>
  </si>
  <si>
    <t>Teorie, praktické ukázky, představení možných ergonomických pomůcek - pro prevenci onemocnění karpálních tunelů a dalších onemocnění spojených s výkonem práce. Ukázky cvičení.</t>
  </si>
  <si>
    <t xml:space="preserve">
Aktivita podpoří zaměstnance 54+ v náhledu na stárnutí v rámci konceptu coupingových strategií, posílí jejich vlastní aktivitu a odpovědnost za vlastní zdraví. V rámci KA dojde ke zmapování coupingových strategií, prac. schopnosti a osobnostních charakteristik. Hlavními tématy workshopů budou dopady stárnutí na život CS, jak a kdy začíná, prevence dopadů stárnutí- podpora přijetí další životní etapy, jak zůstat aktivní, podpora psych. odolnosti, identifikace oblastí, které je potřeba ošetřit - výživa, pohybové aktivity, podpora kognitivních schopností, rozvíjení sociálních vztahů, nácvik konkrétních metod. Trénování paměti, sestavení zdravého jídelníčku, nácvik relaxačních technik, praktické seznámení s pohybovými aktivitami, které vedou k udržení aktivního pracovního nasazení (pilates, jóga, chůze). První seznámení s lektory a poradci proběhne na prvních kurzech. Zde také dojde k navázání důvěry pro budoucí poradenství. 
Hlavní činnosti:
CS projde programem cvičných situací, kde budou vystaveni událostem, jako v reálném životě, ale bez rizika ohrožení, když udělají chybu. Důraz bude kladen na situace, které jsou pro zaměstnance klíčové, např. zvládání konfliktu, práce s aktuálním stresem, zvládání zátěže, tempo práce, zdraví a nemoc a vlastní stáří. Lektoři doporučí vhodné strategie zvládání (coupingové strategie). Hlavním účelem bude aplikovat naučené nástroje zcela samostatně a zodpovědně v každodenní praxi. Účastníci se naučí využívat svoje skryté rezervy, aktivně relaxovat, dle svého osobnostního zaměření. </t>
  </si>
  <si>
    <t xml:space="preserve">Individuální a skupinový koučink a mentoring pro liniový management (mistry a předáky) Zde je důraz kladen na komunikaci a zvládání vedení týmů starších zaměstnanců, příprava a ověřování technik práce a přístupu k řešení situací. Budou využity i dotazníkové metody umožňující vyhodnocení efektivity práce. </t>
  </si>
  <si>
    <t xml:space="preserve">Zde je kladen důraz na osobní situaci jednotlivých zaměstnanců, kteří tuto aktivitu využijí, může jít o oblast zdravotních i psychických problémů, o vztahy na pracovišti, zvládání pracovní zátěže, sociální problematiku. Budou využit dotazníkové metody pro zhodnocení efektivity práce. </t>
  </si>
  <si>
    <t xml:space="preserve">Konzultace terapeuta s klientem probíhá individuálně za účelem stanovení nejvhodnějšího rehabilitačního postupu s ohledem na momentální zdravotní stav. Masážemi a mobilizačními technikami pozitivně ovlivňujeme bolestivé stavy pohybového aparátu, vzniklé v důsledku jeho zatěžování a případně přetěžování během pracovního procesu. V průběhu konzultací terapeut zjišťuje problematická místa v pracovním procesu a navrhuje jejich možné změny. Doporučuje vhodné ergonomické úpravy. </t>
  </si>
  <si>
    <t>Obsah kurzu odpovídající rozsahu od úrovně začátečníků do úrovně pokročilí vždy s přípravou na danou skupinu.</t>
  </si>
  <si>
    <t>ANO</t>
  </si>
  <si>
    <t xml:space="preserve">NE </t>
  </si>
  <si>
    <t>NE</t>
  </si>
  <si>
    <t>Nutnost vystavení certifikátu /osvědčení o absolvovaném kurzu účastníkům</t>
  </si>
  <si>
    <t>1 kurz = 2 denní kurz pro skupinu cca 12 lidí; celkem cca 36 lidí k proškolení; Kurz by se opakoval pro stejnou skupinu vždy po rozšíření automatické linky o robotické stanice. Předpoklad je 2x kurz pro všechny skupiny v r.2019, 1x kurz v r.2020</t>
  </si>
  <si>
    <t xml:space="preserve">Vždy dle aktuální potřeby zadavatele; např. Úvod do automatizace
-	Co je automatizace
-	Vysvětlení nezbytnosti automatizace
Přestavení u nás použitých technologií:
-	PLC
-	Roboti
-	Dopravníky atd.
Seznámení s nově nainstalovanými technologiemi 
-	Orientací v ovládání + praktické ukázky
-	Chybové hlášení a návod na odstraňování nejčastějších poruch
Základy ovládání robotů FANUC:
-	Představení použitých pojmů a definic (PR,R,DI,DO….)
-	Základy pohybu robota (orientace v použitých typech pohybů)
-	Každý účastník si projede stanovenou trasu
Základy v diagnostice PLC:
-	Vysvětlení jednotlivých diagnostických LED na PLC
-	Nejčastější příčiny poruch a jejích odstraňování
Dotazy na již použitou technologii </t>
  </si>
  <si>
    <t>Představa obsahu školení</t>
  </si>
  <si>
    <t>Pozn.: Zadavatel si vyhrazuje právo na mírnou úpravu počtu účastníků na kurzu pro zajištění indikátoru hodinové intervence cílových skupin.</t>
  </si>
  <si>
    <t xml:space="preserve">Předpokládaný počet jednotek </t>
  </si>
  <si>
    <t>Část I.</t>
  </si>
  <si>
    <t>Část II.</t>
  </si>
  <si>
    <t>Část III.</t>
  </si>
  <si>
    <r>
      <t xml:space="preserve">Tato klíčová aktivita bude zaměřená na vzdělávání a práci s postoji </t>
    </r>
    <r>
      <rPr>
        <u/>
        <sz val="11"/>
        <rFont val="Calibri"/>
        <family val="2"/>
        <charset val="238"/>
        <scheme val="minor"/>
      </rPr>
      <t>liniového managmentu</t>
    </r>
    <r>
      <rPr>
        <sz val="11"/>
        <rFont val="Calibri"/>
        <family val="2"/>
        <charset val="238"/>
        <scheme val="minor"/>
      </rPr>
      <t xml:space="preserve"> při vedení týmů se za stoupením zaměstnanců v kategorii 54+ . Kurzy budou vedeny interaktivní formou s výrazným zapojením účastníků kurzu, cílem je práce s postoji nejen prosté proškolení. První seznámení s
lektory a poradci proběhne na prvních kurzech. Zde také dojde k navázání důvěry po budoucí koučink. Vedoucí se seznámí se základy efektivní komunikace se zaměstnanci ve vyšším věku, budou seznámeni s tématikou stárnutí v pracovním procesu, s teorií coupingových strategií i s vlastními hodnotami v těchto oblastech. Seznámí se s konceptem udržení pracovní schopnosti teoreticky i prakticky. Naučí se a prakticky vyzkouší vhodné a nevhodné styly komunikace, práci s frustrací a stresem a zmapují si svůj styl vedení lidí. Účastníci budou sami aktivně hledat výhody a obohacení v mezigenerační komunikaci. Během této aktivity poznají vlastní způsoby a další možnosti řešení konfliktních situací a naučí se efektivně konflikty řešit. Dále budou účastníci seznámeni s pojmy týmová spolupráce, týmové role a efektivní zapojení týmových rolí do podpory pozitivní atmosféry v týmu. </t>
    </r>
  </si>
  <si>
    <t>Část IV.</t>
  </si>
  <si>
    <t>Část V.</t>
  </si>
  <si>
    <t>Část VI.</t>
  </si>
  <si>
    <t>Část VII.</t>
  </si>
  <si>
    <t>Cena za jednotku</t>
  </si>
  <si>
    <t>Kč bez DPH</t>
  </si>
  <si>
    <t>Cena celkem</t>
  </si>
  <si>
    <t xml:space="preserve"> Kč bez DPH</t>
  </si>
  <si>
    <t>všichni účastníci (55+ i předáci a mistři)</t>
  </si>
  <si>
    <t>55 +</t>
  </si>
  <si>
    <t>55+</t>
  </si>
  <si>
    <r>
      <t xml:space="preserve">Aby bylo možné zhodnotit význam a přínos projektu, bude provedeno dotazníkové mapování, která má přinést zjištění přínosů projektu. Mapování proběhne v oblasti coupingových strategií, osobnostních charakteristik a pracovní schopnosti. Dále bude proveden úvodní a závěrečný "Age Management" audit. Průběžně, v jednotlivých aktivitách, bude prováděn průzkum zaměřený na zjišťování spokojenosti pracujících s aktivitami. Šetření bude provedeno formou dotazníkového šetření. Realizace aktivity je plánována v počátku a na konci projektu Časová dotace: 2x 3 roky. Všechny podpořené osoby, každý účastník bude podpořen 4 hodinami (2 mapování). </t>
    </r>
    <r>
      <rPr>
        <sz val="11"/>
        <color rgb="FFFF0000"/>
        <rFont val="Calibri"/>
        <family val="2"/>
        <charset val="238"/>
        <scheme val="minor"/>
      </rPr>
      <t>Rozpočtově se předpokládá 0,-Kč, tzn. v rámci balíčku seminářů první části.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</si>
</sst>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43" formatCode="_-* #,##0.00\ _K_č_-;\-* #,##0.00\ _K_č_-;_-* &quot;-&quot;??\ _K_č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8"/>
      <color rgb="FF181818"/>
      <name val="Arial"/>
      <family val="2"/>
      <charset val="238"/>
    </font>
    <font>
      <b/>
      <sz val="26"/>
      <color theme="0"/>
      <name val="Calibri"/>
      <family val="2"/>
      <charset val="238"/>
      <scheme val="minor"/>
    </font>
    <font>
      <b/>
      <sz val="10"/>
      <color rgb="FF181818"/>
      <name val="Arial"/>
      <family val="2"/>
      <charset val="238"/>
    </font>
    <font>
      <b/>
      <sz val="26"/>
      <color rgb="FF00B0F0"/>
      <name val="Calibri"/>
      <family val="2"/>
      <charset val="238"/>
      <scheme val="minor"/>
    </font>
    <font>
      <b/>
      <sz val="22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7"/>
      <color theme="0" tint="-0.499984740745262"/>
      <name val="Times New Roman"/>
      <family val="1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Arial"/>
      <family val="2"/>
      <charset val="238"/>
    </font>
    <font>
      <b/>
      <sz val="8"/>
      <color theme="0" tint="-0.499984740745262"/>
      <name val="Calibri"/>
      <family val="2"/>
      <charset val="238"/>
      <scheme val="minor"/>
    </font>
    <font>
      <b/>
      <sz val="2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9"/>
      <color theme="0" tint="-0.499984740745262"/>
      <name val="Calibri"/>
      <family val="2"/>
      <charset val="238"/>
      <scheme val="minor"/>
    </font>
    <font>
      <b/>
      <sz val="18"/>
      <color rgb="FFFFC000"/>
      <name val="Calibri"/>
      <family val="2"/>
      <charset val="238"/>
      <scheme val="minor"/>
    </font>
    <font>
      <b/>
      <sz val="18"/>
      <color rgb="FFFFC000"/>
      <name val="Arial"/>
      <family val="2"/>
      <charset val="238"/>
    </font>
    <font>
      <b/>
      <i/>
      <sz val="18"/>
      <color rgb="FFFFC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20"/>
      <color rgb="FF181818"/>
      <name val="Arial"/>
      <family val="2"/>
      <charset val="238"/>
    </font>
    <font>
      <sz val="10"/>
      <color theme="0"/>
      <name val="Arial"/>
      <family val="2"/>
      <charset val="238"/>
    </font>
    <font>
      <u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2" tint="-0.8999908444471571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43">
    <xf numFmtId="0" fontId="0" fillId="0" borderId="0" xfId="0"/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justify" vertical="center"/>
    </xf>
    <xf numFmtId="0" fontId="4" fillId="0" borderId="2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0" borderId="0" xfId="0" applyFont="1"/>
    <xf numFmtId="0" fontId="4" fillId="0" borderId="0" xfId="0" applyFont="1"/>
    <xf numFmtId="0" fontId="2" fillId="2" borderId="0" xfId="0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vertical="top" wrapText="1"/>
    </xf>
    <xf numFmtId="0" fontId="9" fillId="0" borderId="0" xfId="0" applyFont="1"/>
    <xf numFmtId="0" fontId="11" fillId="2" borderId="1" xfId="0" applyFont="1" applyFill="1" applyBorder="1"/>
    <xf numFmtId="0" fontId="10" fillId="6" borderId="0" xfId="0" applyFont="1" applyFill="1"/>
    <xf numFmtId="0" fontId="1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7" fillId="6" borderId="1" xfId="0" applyFont="1" applyFill="1" applyBorder="1" applyAlignment="1">
      <alignment wrapText="1"/>
    </xf>
    <xf numFmtId="4" fontId="1" fillId="6" borderId="1" xfId="0" applyNumberFormat="1" applyFont="1" applyFill="1" applyBorder="1" applyAlignment="1">
      <alignment wrapText="1"/>
    </xf>
    <xf numFmtId="3" fontId="1" fillId="6" borderId="1" xfId="0" applyNumberFormat="1" applyFont="1" applyFill="1" applyBorder="1" applyAlignment="1">
      <alignment wrapText="1"/>
    </xf>
    <xf numFmtId="0" fontId="12" fillId="6" borderId="0" xfId="0" applyFont="1" applyFill="1"/>
    <xf numFmtId="0" fontId="13" fillId="2" borderId="1" xfId="0" applyFont="1" applyFill="1" applyBorder="1"/>
    <xf numFmtId="3" fontId="7" fillId="6" borderId="1" xfId="0" applyNumberFormat="1" applyFont="1" applyFill="1" applyBorder="1" applyAlignment="1">
      <alignment wrapText="1"/>
    </xf>
    <xf numFmtId="3" fontId="14" fillId="2" borderId="1" xfId="0" applyNumberFormat="1" applyFont="1" applyFill="1" applyBorder="1"/>
    <xf numFmtId="3" fontId="15" fillId="2" borderId="1" xfId="0" applyNumberFormat="1" applyFont="1" applyFill="1" applyBorder="1"/>
    <xf numFmtId="3" fontId="1" fillId="7" borderId="1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3" fontId="7" fillId="7" borderId="1" xfId="0" applyNumberFormat="1" applyFont="1" applyFill="1" applyBorder="1" applyAlignment="1">
      <alignment wrapText="1"/>
    </xf>
    <xf numFmtId="0" fontId="9" fillId="0" borderId="0" xfId="0" applyFont="1" applyAlignment="1">
      <alignment horizontal="justify" vertical="center"/>
    </xf>
    <xf numFmtId="0" fontId="17" fillId="5" borderId="0" xfId="0" applyFont="1" applyFill="1"/>
    <xf numFmtId="0" fontId="18" fillId="2" borderId="1" xfId="0" applyFont="1" applyFill="1" applyBorder="1"/>
    <xf numFmtId="0" fontId="18" fillId="2" borderId="1" xfId="0" applyFont="1" applyFill="1" applyBorder="1" applyAlignment="1">
      <alignment wrapText="1"/>
    </xf>
    <xf numFmtId="0" fontId="18" fillId="5" borderId="2" xfId="0" applyFont="1" applyFill="1" applyBorder="1" applyAlignment="1">
      <alignment wrapText="1"/>
    </xf>
    <xf numFmtId="0" fontId="18" fillId="2" borderId="2" xfId="0" applyFont="1" applyFill="1" applyBorder="1" applyAlignment="1">
      <alignment wrapText="1"/>
    </xf>
    <xf numFmtId="0" fontId="17" fillId="0" borderId="2" xfId="0" applyFont="1" applyFill="1" applyBorder="1" applyAlignment="1">
      <alignment wrapText="1"/>
    </xf>
    <xf numFmtId="0" fontId="9" fillId="0" borderId="1" xfId="0" applyFont="1" applyBorder="1"/>
    <xf numFmtId="0" fontId="19" fillId="0" borderId="0" xfId="0" applyFont="1"/>
    <xf numFmtId="0" fontId="17" fillId="0" borderId="1" xfId="0" applyFont="1" applyBorder="1" applyAlignment="1">
      <alignment wrapText="1"/>
    </xf>
    <xf numFmtId="0" fontId="17" fillId="4" borderId="1" xfId="0" applyFont="1" applyFill="1" applyBorder="1" applyAlignment="1">
      <alignment wrapText="1"/>
    </xf>
    <xf numFmtId="0" fontId="17" fillId="5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9" fillId="0" borderId="3" xfId="0" applyFont="1" applyBorder="1"/>
    <xf numFmtId="3" fontId="9" fillId="0" borderId="1" xfId="0" applyNumberFormat="1" applyFont="1" applyBorder="1"/>
    <xf numFmtId="0" fontId="17" fillId="3" borderId="1" xfId="0" applyFont="1" applyFill="1" applyBorder="1" applyAlignment="1">
      <alignment wrapText="1"/>
    </xf>
    <xf numFmtId="43" fontId="17" fillId="0" borderId="1" xfId="1" applyFont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0" fontId="9" fillId="0" borderId="0" xfId="0" applyFont="1" applyBorder="1"/>
    <xf numFmtId="0" fontId="9" fillId="3" borderId="1" xfId="0" applyFont="1" applyFill="1" applyBorder="1"/>
    <xf numFmtId="0" fontId="17" fillId="5" borderId="1" xfId="0" applyFont="1" applyFill="1" applyBorder="1"/>
    <xf numFmtId="3" fontId="9" fillId="3" borderId="1" xfId="0" applyNumberFormat="1" applyFont="1" applyFill="1" applyBorder="1"/>
    <xf numFmtId="0" fontId="9" fillId="4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6" fillId="4" borderId="1" xfId="0" applyFont="1" applyFill="1" applyBorder="1" applyAlignment="1">
      <alignment vertical="top" wrapText="1"/>
    </xf>
    <xf numFmtId="0" fontId="1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7" fillId="5" borderId="2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4" borderId="2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17" fillId="0" borderId="0" xfId="0" applyFont="1"/>
    <xf numFmtId="3" fontId="1" fillId="3" borderId="1" xfId="0" applyNumberFormat="1" applyFont="1" applyFill="1" applyBorder="1" applyAlignment="1">
      <alignment wrapText="1"/>
    </xf>
    <xf numFmtId="3" fontId="7" fillId="3" borderId="1" xfId="0" applyNumberFormat="1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3" fontId="22" fillId="2" borderId="1" xfId="0" applyNumberFormat="1" applyFont="1" applyFill="1" applyBorder="1" applyAlignment="1">
      <alignment wrapText="1"/>
    </xf>
    <xf numFmtId="3" fontId="15" fillId="2" borderId="0" xfId="0" applyNumberFormat="1" applyFont="1" applyFill="1" applyBorder="1"/>
    <xf numFmtId="0" fontId="23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3" fontId="25" fillId="2" borderId="1" xfId="0" applyNumberFormat="1" applyFont="1" applyFill="1" applyBorder="1" applyAlignment="1">
      <alignment wrapText="1"/>
    </xf>
    <xf numFmtId="0" fontId="26" fillId="6" borderId="0" xfId="0" applyFont="1" applyFill="1" applyAlignment="1">
      <alignment wrapText="1"/>
    </xf>
    <xf numFmtId="0" fontId="25" fillId="6" borderId="1" xfId="0" applyFont="1" applyFill="1" applyBorder="1" applyAlignment="1">
      <alignment wrapText="1"/>
    </xf>
    <xf numFmtId="0" fontId="25" fillId="0" borderId="1" xfId="0" applyFont="1" applyBorder="1" applyAlignment="1">
      <alignment wrapText="1"/>
    </xf>
    <xf numFmtId="0" fontId="27" fillId="0" borderId="1" xfId="0" applyFont="1" applyBorder="1" applyAlignment="1">
      <alignment vertical="top" wrapText="1"/>
    </xf>
    <xf numFmtId="0" fontId="25" fillId="0" borderId="2" xfId="0" applyFont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0" xfId="0" applyFont="1"/>
    <xf numFmtId="0" fontId="25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wrapText="1"/>
    </xf>
    <xf numFmtId="0" fontId="28" fillId="3" borderId="1" xfId="0" applyFont="1" applyFill="1" applyBorder="1" applyAlignment="1">
      <alignment wrapText="1"/>
    </xf>
    <xf numFmtId="0" fontId="21" fillId="3" borderId="1" xfId="0" applyFont="1" applyFill="1" applyBorder="1" applyAlignment="1">
      <alignment wrapText="1"/>
    </xf>
    <xf numFmtId="0" fontId="25" fillId="3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0" fillId="0" borderId="0" xfId="0" applyFont="1" applyAlignment="1">
      <alignment vertical="center"/>
    </xf>
    <xf numFmtId="0" fontId="34" fillId="6" borderId="1" xfId="0" applyFont="1" applyFill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2" borderId="9" xfId="0" applyFont="1" applyFill="1" applyBorder="1" applyAlignment="1">
      <alignment horizontal="center" vertical="center" textRotation="90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11" xfId="0" applyFont="1" applyFill="1" applyBorder="1" applyAlignment="1">
      <alignment horizontal="center" vertical="center" textRotation="90" wrapText="1"/>
    </xf>
    <xf numFmtId="0" fontId="0" fillId="0" borderId="12" xfId="0" applyBorder="1" applyAlignment="1">
      <alignment vertical="center"/>
    </xf>
    <xf numFmtId="0" fontId="4" fillId="0" borderId="12" xfId="0" applyFont="1" applyFill="1" applyBorder="1" applyAlignment="1">
      <alignment vertical="center" wrapText="1"/>
    </xf>
    <xf numFmtId="0" fontId="0" fillId="0" borderId="13" xfId="0" applyBorder="1" applyAlignment="1">
      <alignment vertical="center"/>
    </xf>
    <xf numFmtId="0" fontId="2" fillId="8" borderId="10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vertical="center" wrapText="1"/>
    </xf>
    <xf numFmtId="0" fontId="29" fillId="2" borderId="8" xfId="0" applyFont="1" applyFill="1" applyBorder="1" applyAlignment="1">
      <alignment horizontal="center" vertical="center" wrapText="1"/>
    </xf>
    <xf numFmtId="2" fontId="29" fillId="2" borderId="8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vertical="center" wrapText="1"/>
    </xf>
    <xf numFmtId="2" fontId="30" fillId="2" borderId="1" xfId="0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2" fontId="0" fillId="0" borderId="12" xfId="0" applyNumberFormat="1" applyBorder="1" applyAlignment="1">
      <alignment vertical="center"/>
    </xf>
    <xf numFmtId="2" fontId="4" fillId="0" borderId="0" xfId="0" applyNumberFormat="1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3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30" fillId="3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6" fillId="4" borderId="0" xfId="0" applyFont="1" applyFill="1" applyBorder="1" applyAlignment="1">
      <alignment vertical="center" wrapText="1"/>
    </xf>
    <xf numFmtId="0" fontId="9" fillId="4" borderId="0" xfId="0" applyFont="1" applyFill="1" applyAlignment="1">
      <alignment vertical="center"/>
    </xf>
    <xf numFmtId="0" fontId="35" fillId="2" borderId="1" xfId="0" applyNumberFormat="1" applyFont="1" applyFill="1" applyBorder="1" applyAlignment="1">
      <alignment horizontal="center" vertical="center"/>
    </xf>
    <xf numFmtId="0" fontId="29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33" fillId="8" borderId="7" xfId="0" applyFont="1" applyFill="1" applyBorder="1" applyAlignment="1">
      <alignment horizontal="center" vertical="center" textRotation="90"/>
    </xf>
    <xf numFmtId="0" fontId="2" fillId="8" borderId="10" xfId="0" applyFont="1" applyFill="1" applyBorder="1" applyAlignment="1">
      <alignment horizontal="center" vertical="center" textRotation="90" wrapText="1"/>
    </xf>
    <xf numFmtId="0" fontId="29" fillId="8" borderId="10" xfId="0" applyFont="1" applyFill="1" applyBorder="1" applyAlignment="1">
      <alignment horizontal="center" vertical="center" textRotation="90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66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G37"/>
  <sheetViews>
    <sheetView topLeftCell="A10" zoomScale="80" zoomScaleNormal="80" workbookViewId="0">
      <selection activeCell="B22" sqref="B22"/>
    </sheetView>
  </sheetViews>
  <sheetFormatPr defaultRowHeight="23.25" x14ac:dyDescent="0.35"/>
  <cols>
    <col min="2" max="2" width="47.7109375" bestFit="1" customWidth="1"/>
    <col min="3" max="3" width="11.5703125" bestFit="1" customWidth="1"/>
    <col min="4" max="5" width="6.7109375" bestFit="1" customWidth="1"/>
    <col min="6" max="6" width="14.85546875" bestFit="1" customWidth="1"/>
    <col min="7" max="7" width="14.85546875" customWidth="1"/>
    <col min="8" max="8" width="11.5703125" bestFit="1" customWidth="1"/>
    <col min="9" max="9" width="13.85546875" style="82" bestFit="1" customWidth="1"/>
    <col min="10" max="10" width="14.5703125" customWidth="1"/>
    <col min="11" max="12" width="12.7109375" bestFit="1" customWidth="1"/>
    <col min="13" max="13" width="29.140625" customWidth="1"/>
    <col min="14" max="14" width="22" customWidth="1"/>
    <col min="15" max="15" width="34.7109375" customWidth="1"/>
    <col min="16" max="16" width="40.42578125" style="12" customWidth="1"/>
    <col min="17" max="17" width="22.140625" style="12" customWidth="1"/>
    <col min="18" max="18" width="8.85546875" style="12" customWidth="1"/>
    <col min="19" max="19" width="11.140625" style="12" customWidth="1"/>
    <col min="20" max="20" width="7.85546875" style="12" customWidth="1"/>
    <col min="21" max="21" width="12.28515625" style="12" customWidth="1"/>
    <col min="22" max="22" width="12.28515625" style="30" customWidth="1"/>
    <col min="23" max="23" width="15.7109375" style="12" customWidth="1"/>
    <col min="24" max="24" width="22.5703125" style="12" customWidth="1"/>
    <col min="25" max="25" width="20.28515625" style="12" customWidth="1"/>
    <col min="26" max="26" width="31.5703125" style="12" customWidth="1"/>
    <col min="27" max="31" width="9.140625" style="12"/>
    <col min="32" max="32" width="11.85546875" style="12" bestFit="1" customWidth="1"/>
    <col min="33" max="33" width="9.140625" style="12"/>
  </cols>
  <sheetData>
    <row r="3" spans="1:33" ht="45" x14ac:dyDescent="0.3">
      <c r="B3" s="2"/>
      <c r="C3" s="2"/>
      <c r="D3" s="2"/>
      <c r="E3" s="2"/>
      <c r="F3" s="24" t="s">
        <v>167</v>
      </c>
      <c r="G3" s="71"/>
      <c r="H3" s="2"/>
      <c r="I3" s="74"/>
      <c r="J3" s="2"/>
      <c r="K3" s="24">
        <v>1948700</v>
      </c>
      <c r="L3" s="2"/>
      <c r="M3" s="2"/>
      <c r="N3" s="2"/>
      <c r="O3" s="2"/>
      <c r="P3" s="29" t="s">
        <v>152</v>
      </c>
      <c r="X3" s="12">
        <f>14000/8</f>
        <v>1750</v>
      </c>
    </row>
    <row r="4" spans="1:33" ht="40.5" x14ac:dyDescent="0.5">
      <c r="B4" s="21" t="s">
        <v>126</v>
      </c>
      <c r="C4" s="13"/>
      <c r="D4" s="13"/>
      <c r="E4" s="13"/>
      <c r="F4" s="24" t="s">
        <v>168</v>
      </c>
      <c r="G4" s="24"/>
      <c r="H4" s="70" t="s">
        <v>181</v>
      </c>
      <c r="I4" s="75"/>
      <c r="J4" s="70" t="s">
        <v>181</v>
      </c>
      <c r="K4" s="24">
        <f>SUM(K6:K18)</f>
        <v>1948700</v>
      </c>
      <c r="L4" s="24"/>
      <c r="M4" s="24"/>
      <c r="N4" s="23"/>
      <c r="O4" s="23"/>
      <c r="P4" s="31" t="s">
        <v>0</v>
      </c>
      <c r="Q4" s="32" t="s">
        <v>12</v>
      </c>
      <c r="R4" s="32" t="s">
        <v>1</v>
      </c>
      <c r="S4" s="32" t="s">
        <v>3</v>
      </c>
      <c r="T4" s="32" t="s">
        <v>2</v>
      </c>
      <c r="U4" s="32" t="s">
        <v>4</v>
      </c>
      <c r="V4" s="33"/>
      <c r="W4" s="34"/>
      <c r="X4" s="34" t="s">
        <v>5</v>
      </c>
      <c r="Y4" s="34" t="s">
        <v>21</v>
      </c>
      <c r="Z4" s="35" t="s">
        <v>6</v>
      </c>
      <c r="AD4" s="36" t="s">
        <v>36</v>
      </c>
      <c r="AE4" s="36" t="s">
        <v>31</v>
      </c>
      <c r="AF4" s="36" t="s">
        <v>32</v>
      </c>
    </row>
    <row r="5" spans="1:33" ht="69.75" x14ac:dyDescent="0.35">
      <c r="B5" s="14" t="s">
        <v>127</v>
      </c>
      <c r="C5" s="20" t="s">
        <v>129</v>
      </c>
      <c r="D5" s="20" t="s">
        <v>130</v>
      </c>
      <c r="E5" s="20" t="s">
        <v>169</v>
      </c>
      <c r="F5" s="20" t="s">
        <v>132</v>
      </c>
      <c r="G5" s="20" t="s">
        <v>182</v>
      </c>
      <c r="H5" s="20" t="s">
        <v>178</v>
      </c>
      <c r="I5" s="76" t="s">
        <v>184</v>
      </c>
      <c r="J5" s="20" t="s">
        <v>177</v>
      </c>
      <c r="K5" s="20" t="s">
        <v>131</v>
      </c>
      <c r="L5" s="20" t="s">
        <v>169</v>
      </c>
      <c r="M5" s="20"/>
      <c r="N5" s="20" t="s">
        <v>160</v>
      </c>
      <c r="O5" s="20"/>
      <c r="P5" s="37" t="s">
        <v>82</v>
      </c>
      <c r="Q5" s="32" t="s">
        <v>83</v>
      </c>
      <c r="R5" s="32"/>
      <c r="S5" s="32"/>
      <c r="T5" s="32"/>
      <c r="U5" s="32" t="s">
        <v>84</v>
      </c>
      <c r="V5" s="33"/>
      <c r="W5" s="34" t="s">
        <v>86</v>
      </c>
      <c r="X5" s="34"/>
      <c r="Y5" s="34"/>
      <c r="Z5" s="35"/>
      <c r="AD5" s="36"/>
      <c r="AE5" s="36"/>
      <c r="AF5" s="36"/>
    </row>
    <row r="6" spans="1:33" ht="54" customHeight="1" x14ac:dyDescent="0.35">
      <c r="A6" s="132" t="s">
        <v>14</v>
      </c>
      <c r="B6" s="15" t="s">
        <v>128</v>
      </c>
      <c r="C6" s="18">
        <v>9000</v>
      </c>
      <c r="D6" s="15">
        <v>9</v>
      </c>
      <c r="E6" s="15">
        <f>D6/3</f>
        <v>3</v>
      </c>
      <c r="F6" s="15" t="s">
        <v>161</v>
      </c>
      <c r="G6" s="15"/>
      <c r="H6" s="15"/>
      <c r="I6" s="77"/>
      <c r="J6" s="15">
        <f>3*6</f>
        <v>18</v>
      </c>
      <c r="K6" s="19">
        <v>81000</v>
      </c>
      <c r="L6" s="19">
        <f>K6/3</f>
        <v>27000</v>
      </c>
      <c r="M6" s="25" t="s">
        <v>145</v>
      </c>
      <c r="N6" s="26" t="s">
        <v>143</v>
      </c>
      <c r="O6" s="26" t="s">
        <v>170</v>
      </c>
      <c r="P6" s="38" t="s">
        <v>87</v>
      </c>
      <c r="Q6" s="38" t="s">
        <v>11</v>
      </c>
      <c r="R6" s="39">
        <v>44</v>
      </c>
      <c r="S6" s="38" t="s">
        <v>19</v>
      </c>
      <c r="T6" s="38" t="s">
        <v>13</v>
      </c>
      <c r="U6" s="38" t="s">
        <v>40</v>
      </c>
      <c r="V6" s="40" t="s">
        <v>112</v>
      </c>
      <c r="W6" s="38" t="s">
        <v>85</v>
      </c>
      <c r="X6" s="41" t="s">
        <v>10</v>
      </c>
      <c r="Y6" s="41" t="s">
        <v>22</v>
      </c>
      <c r="Z6" s="42" t="s">
        <v>20</v>
      </c>
      <c r="AA6" s="43"/>
      <c r="AD6" s="36"/>
      <c r="AE6" s="36">
        <v>56000</v>
      </c>
      <c r="AF6" s="36">
        <v>168000</v>
      </c>
    </row>
    <row r="7" spans="1:33" ht="46.5" x14ac:dyDescent="0.35">
      <c r="A7" s="132"/>
      <c r="B7" s="15" t="s">
        <v>133</v>
      </c>
      <c r="C7" s="19">
        <v>3000</v>
      </c>
      <c r="D7" s="15">
        <v>15</v>
      </c>
      <c r="E7" s="15">
        <f t="shared" ref="E7:E18" si="0">D7/3</f>
        <v>5</v>
      </c>
      <c r="F7" s="15" t="s">
        <v>162</v>
      </c>
      <c r="G7" s="15" t="s">
        <v>183</v>
      </c>
      <c r="H7" s="15">
        <f>3*3</f>
        <v>9</v>
      </c>
      <c r="I7" s="87">
        <f>3*5</f>
        <v>15</v>
      </c>
      <c r="J7" s="15"/>
      <c r="K7" s="19">
        <v>45000</v>
      </c>
      <c r="L7" s="19">
        <f t="shared" ref="L7:L18" si="1">K7/3</f>
        <v>15000</v>
      </c>
      <c r="M7" s="25" t="s">
        <v>146</v>
      </c>
      <c r="N7" s="25" t="s">
        <v>144</v>
      </c>
      <c r="O7" s="25" t="s">
        <v>171</v>
      </c>
      <c r="P7" s="38" t="s">
        <v>88</v>
      </c>
      <c r="Q7" s="38" t="s">
        <v>89</v>
      </c>
      <c r="R7" s="38" t="s">
        <v>50</v>
      </c>
      <c r="S7" s="38" t="s">
        <v>18</v>
      </c>
      <c r="T7" s="38" t="s">
        <v>91</v>
      </c>
      <c r="U7" s="38" t="s">
        <v>90</v>
      </c>
      <c r="V7" s="40" t="s">
        <v>112</v>
      </c>
      <c r="W7" s="38" t="s">
        <v>92</v>
      </c>
      <c r="X7" s="41" t="s">
        <v>10</v>
      </c>
      <c r="Y7" s="41" t="s">
        <v>93</v>
      </c>
      <c r="Z7" s="42" t="s">
        <v>52</v>
      </c>
      <c r="AA7" s="43"/>
      <c r="AD7" s="36"/>
      <c r="AE7" s="44">
        <v>24000</v>
      </c>
      <c r="AF7" s="36">
        <v>72000</v>
      </c>
    </row>
    <row r="8" spans="1:33" ht="60" customHeight="1" x14ac:dyDescent="0.35">
      <c r="A8" s="132"/>
      <c r="B8" s="15" t="s">
        <v>134</v>
      </c>
      <c r="C8" s="19">
        <v>1900</v>
      </c>
      <c r="D8" s="15">
        <v>101</v>
      </c>
      <c r="E8" s="15">
        <f t="shared" si="0"/>
        <v>33.666666666666664</v>
      </c>
      <c r="F8" s="15" t="s">
        <v>163</v>
      </c>
      <c r="G8" s="15"/>
      <c r="H8" s="15"/>
      <c r="I8" s="77"/>
      <c r="J8" s="15">
        <v>3</v>
      </c>
      <c r="K8" s="19">
        <v>191900</v>
      </c>
      <c r="L8" s="19">
        <f t="shared" si="1"/>
        <v>63966.666666666664</v>
      </c>
      <c r="M8" s="25" t="s">
        <v>145</v>
      </c>
      <c r="N8" s="25" t="s">
        <v>150</v>
      </c>
      <c r="O8" s="25" t="s">
        <v>172</v>
      </c>
      <c r="P8" s="38" t="s">
        <v>16</v>
      </c>
      <c r="Q8" s="38" t="s">
        <v>11</v>
      </c>
      <c r="R8" s="39">
        <v>44</v>
      </c>
      <c r="S8" s="38" t="s">
        <v>19</v>
      </c>
      <c r="T8" s="38" t="s">
        <v>26</v>
      </c>
      <c r="U8" s="38" t="s">
        <v>27</v>
      </c>
      <c r="V8" s="40" t="s">
        <v>90</v>
      </c>
      <c r="W8" s="45" t="s">
        <v>114</v>
      </c>
      <c r="X8" s="41" t="s">
        <v>10</v>
      </c>
      <c r="Y8" s="41" t="s">
        <v>28</v>
      </c>
      <c r="Z8" s="42" t="s">
        <v>20</v>
      </c>
      <c r="AA8" s="43"/>
      <c r="AD8" s="36">
        <v>5700</v>
      </c>
      <c r="AE8" s="36">
        <v>68400</v>
      </c>
      <c r="AF8" s="36">
        <v>205200</v>
      </c>
    </row>
    <row r="9" spans="1:33" ht="45" customHeight="1" x14ac:dyDescent="0.35">
      <c r="A9" s="132"/>
      <c r="B9" s="15" t="s">
        <v>135</v>
      </c>
      <c r="C9" s="19">
        <v>1100</v>
      </c>
      <c r="D9" s="15">
        <v>264</v>
      </c>
      <c r="E9" s="15">
        <f t="shared" si="0"/>
        <v>88</v>
      </c>
      <c r="F9" s="15" t="s">
        <v>164</v>
      </c>
      <c r="G9" s="15"/>
      <c r="H9" s="15">
        <v>3</v>
      </c>
      <c r="I9" s="77">
        <f>H9</f>
        <v>3</v>
      </c>
      <c r="J9" s="15"/>
      <c r="K9" s="19">
        <v>290400</v>
      </c>
      <c r="L9" s="19">
        <f t="shared" si="1"/>
        <v>96800</v>
      </c>
      <c r="M9" s="25" t="s">
        <v>147</v>
      </c>
      <c r="N9" s="25" t="s">
        <v>149</v>
      </c>
      <c r="O9" s="25" t="s">
        <v>173</v>
      </c>
      <c r="P9" s="38" t="s">
        <v>15</v>
      </c>
      <c r="Q9" s="38" t="s">
        <v>51</v>
      </c>
      <c r="R9" s="38">
        <v>88</v>
      </c>
      <c r="S9" s="38" t="s">
        <v>94</v>
      </c>
      <c r="T9" s="38" t="s">
        <v>25</v>
      </c>
      <c r="U9" s="38" t="s">
        <v>35</v>
      </c>
      <c r="V9" s="40" t="s">
        <v>113</v>
      </c>
      <c r="W9" s="46"/>
      <c r="X9" s="41" t="s">
        <v>10</v>
      </c>
      <c r="Y9" s="41" t="s">
        <v>44</v>
      </c>
      <c r="Z9" s="42" t="s">
        <v>53</v>
      </c>
      <c r="AA9" s="43"/>
      <c r="AD9" s="36">
        <v>4400</v>
      </c>
      <c r="AE9" s="36">
        <v>52800</v>
      </c>
      <c r="AF9" s="36">
        <v>158400</v>
      </c>
    </row>
    <row r="10" spans="1:33" ht="45" customHeight="1" x14ac:dyDescent="0.35">
      <c r="A10" s="133"/>
      <c r="B10" s="15" t="s">
        <v>136</v>
      </c>
      <c r="C10" s="15">
        <v>650</v>
      </c>
      <c r="D10" s="15">
        <v>288</v>
      </c>
      <c r="E10" s="15">
        <f t="shared" si="0"/>
        <v>96</v>
      </c>
      <c r="F10" s="15" t="s">
        <v>137</v>
      </c>
      <c r="G10" s="15"/>
      <c r="H10" s="15">
        <v>3</v>
      </c>
      <c r="I10" s="77">
        <f>H10</f>
        <v>3</v>
      </c>
      <c r="J10" s="15"/>
      <c r="K10" s="19">
        <v>187200</v>
      </c>
      <c r="L10" s="19">
        <f t="shared" si="1"/>
        <v>62400</v>
      </c>
      <c r="M10" s="66" t="s">
        <v>147</v>
      </c>
      <c r="N10" s="25" t="s">
        <v>151</v>
      </c>
      <c r="O10" s="25" t="s">
        <v>173</v>
      </c>
      <c r="P10" s="38" t="s">
        <v>80</v>
      </c>
      <c r="Q10" s="38" t="s">
        <v>51</v>
      </c>
      <c r="R10" s="38">
        <v>88</v>
      </c>
      <c r="S10" s="38" t="s">
        <v>94</v>
      </c>
      <c r="T10" s="38" t="s">
        <v>25</v>
      </c>
      <c r="U10" s="38" t="s">
        <v>95</v>
      </c>
      <c r="V10" s="40">
        <f>12*8</f>
        <v>96</v>
      </c>
      <c r="W10" s="38">
        <f>650*96*3</f>
        <v>187200</v>
      </c>
      <c r="X10" s="41" t="s">
        <v>10</v>
      </c>
      <c r="Y10" s="41" t="s">
        <v>43</v>
      </c>
      <c r="Z10" s="42" t="s">
        <v>54</v>
      </c>
      <c r="AA10" s="43"/>
      <c r="AD10" s="36">
        <v>6500</v>
      </c>
      <c r="AE10" s="36">
        <v>78000</v>
      </c>
      <c r="AF10" s="36">
        <v>234000</v>
      </c>
    </row>
    <row r="11" spans="1:33" ht="21.75" customHeight="1" x14ac:dyDescent="0.35">
      <c r="A11" s="133"/>
      <c r="B11" s="15"/>
      <c r="C11" s="15"/>
      <c r="D11" s="15"/>
      <c r="E11" s="15"/>
      <c r="F11" s="15"/>
      <c r="G11" s="15"/>
      <c r="H11" s="15"/>
      <c r="I11" s="77"/>
      <c r="J11" s="15"/>
      <c r="K11" s="15"/>
      <c r="L11" s="15"/>
      <c r="M11" s="26"/>
      <c r="N11" s="26"/>
      <c r="O11" s="26"/>
      <c r="P11" s="68" t="s">
        <v>81</v>
      </c>
      <c r="Q11" s="38" t="s">
        <v>51</v>
      </c>
      <c r="R11" s="45">
        <v>50</v>
      </c>
      <c r="S11" s="38" t="s">
        <v>94</v>
      </c>
      <c r="T11" s="38" t="s">
        <v>37</v>
      </c>
      <c r="U11" s="38" t="s">
        <v>42</v>
      </c>
      <c r="V11" s="40"/>
      <c r="W11" s="38"/>
      <c r="X11" s="41" t="s">
        <v>38</v>
      </c>
      <c r="Y11" s="41">
        <v>0</v>
      </c>
      <c r="Z11" s="42" t="s">
        <v>55</v>
      </c>
      <c r="AA11" s="43"/>
      <c r="AD11" s="36"/>
      <c r="AE11" s="36"/>
      <c r="AF11" s="36"/>
    </row>
    <row r="12" spans="1:33" ht="60" customHeight="1" x14ac:dyDescent="0.35">
      <c r="A12" s="133"/>
      <c r="B12" s="15" t="s">
        <v>153</v>
      </c>
      <c r="C12" s="19">
        <v>3200</v>
      </c>
      <c r="D12" s="15">
        <v>9</v>
      </c>
      <c r="E12" s="15">
        <f t="shared" si="0"/>
        <v>3</v>
      </c>
      <c r="F12" s="15" t="s">
        <v>165</v>
      </c>
      <c r="G12" s="15" t="s">
        <v>185</v>
      </c>
      <c r="H12" s="15">
        <f>3*3</f>
        <v>9</v>
      </c>
      <c r="I12" s="87">
        <v>15</v>
      </c>
      <c r="J12" s="16"/>
      <c r="K12" s="19">
        <v>28800</v>
      </c>
      <c r="L12" s="19">
        <f t="shared" si="1"/>
        <v>9600</v>
      </c>
      <c r="M12" s="25" t="s">
        <v>187</v>
      </c>
      <c r="N12" s="25" t="s">
        <v>155</v>
      </c>
      <c r="O12" s="25"/>
      <c r="P12" s="38" t="s">
        <v>117</v>
      </c>
      <c r="Q12" s="38" t="s">
        <v>61</v>
      </c>
      <c r="R12" s="39"/>
      <c r="S12" s="38" t="s">
        <v>19</v>
      </c>
      <c r="T12" s="38" t="s">
        <v>39</v>
      </c>
      <c r="U12" s="38" t="s">
        <v>40</v>
      </c>
      <c r="V12" s="40" t="s">
        <v>118</v>
      </c>
      <c r="W12" s="45" t="s">
        <v>115</v>
      </c>
      <c r="X12" s="41" t="s">
        <v>41</v>
      </c>
      <c r="Y12" s="47" t="s">
        <v>99</v>
      </c>
      <c r="Z12" s="42" t="s">
        <v>20</v>
      </c>
      <c r="AA12" s="43"/>
      <c r="AD12" s="36"/>
      <c r="AE12" s="36">
        <v>6400</v>
      </c>
      <c r="AF12" s="36">
        <v>19200</v>
      </c>
      <c r="AG12" s="12">
        <f>AF12*3</f>
        <v>57600</v>
      </c>
    </row>
    <row r="13" spans="1:33" ht="42" customHeight="1" x14ac:dyDescent="0.35">
      <c r="A13" s="133"/>
      <c r="B13" s="15" t="s">
        <v>139</v>
      </c>
      <c r="C13" s="15">
        <v>800</v>
      </c>
      <c r="D13" s="15">
        <v>264</v>
      </c>
      <c r="E13" s="15">
        <f t="shared" si="0"/>
        <v>88</v>
      </c>
      <c r="F13" s="15" t="s">
        <v>180</v>
      </c>
      <c r="G13" s="15"/>
      <c r="H13" s="15">
        <v>3</v>
      </c>
      <c r="I13" s="77">
        <f>H13</f>
        <v>3</v>
      </c>
      <c r="J13" s="15"/>
      <c r="K13" s="19">
        <v>211200</v>
      </c>
      <c r="L13" s="19">
        <f t="shared" si="1"/>
        <v>70400</v>
      </c>
      <c r="M13" s="25" t="s">
        <v>148</v>
      </c>
      <c r="N13" s="25" t="s">
        <v>154</v>
      </c>
      <c r="O13" s="25"/>
      <c r="P13" s="45" t="s">
        <v>96</v>
      </c>
      <c r="Q13" s="45" t="s">
        <v>51</v>
      </c>
      <c r="R13" s="45">
        <v>88</v>
      </c>
      <c r="S13" s="45" t="s">
        <v>94</v>
      </c>
      <c r="T13" s="45" t="s">
        <v>25</v>
      </c>
      <c r="U13" s="45" t="s">
        <v>97</v>
      </c>
      <c r="V13" s="40" t="s">
        <v>116</v>
      </c>
      <c r="W13" s="45"/>
      <c r="X13" s="48" t="s">
        <v>41</v>
      </c>
      <c r="Y13" s="48" t="s">
        <v>98</v>
      </c>
      <c r="Z13" s="41"/>
      <c r="AA13" s="43"/>
      <c r="AD13" s="36"/>
      <c r="AE13" s="36"/>
      <c r="AF13" s="36"/>
    </row>
    <row r="14" spans="1:33" ht="31.5" x14ac:dyDescent="0.35">
      <c r="A14" s="133"/>
      <c r="B14" s="15" t="s">
        <v>138</v>
      </c>
      <c r="C14" s="15">
        <v>800</v>
      </c>
      <c r="D14" s="15">
        <v>264</v>
      </c>
      <c r="E14" s="15">
        <f t="shared" si="0"/>
        <v>88</v>
      </c>
      <c r="F14" s="15" t="s">
        <v>180</v>
      </c>
      <c r="G14" s="15"/>
      <c r="H14" s="15">
        <v>3</v>
      </c>
      <c r="I14" s="77">
        <f t="shared" ref="I14:I18" si="2">H14</f>
        <v>3</v>
      </c>
      <c r="J14" s="15"/>
      <c r="K14" s="19">
        <v>211200</v>
      </c>
      <c r="L14" s="19">
        <f t="shared" si="1"/>
        <v>70400</v>
      </c>
      <c r="M14" s="25" t="s">
        <v>148</v>
      </c>
      <c r="N14" s="25" t="s">
        <v>154</v>
      </c>
      <c r="O14" s="25"/>
      <c r="P14" s="38" t="s">
        <v>76</v>
      </c>
      <c r="Q14" s="38"/>
      <c r="R14" s="38">
        <v>678</v>
      </c>
      <c r="S14" s="38"/>
      <c r="T14" s="38"/>
      <c r="U14" s="38" t="s">
        <v>78</v>
      </c>
      <c r="V14" s="40"/>
      <c r="W14" s="38"/>
      <c r="X14" s="41" t="s">
        <v>79</v>
      </c>
      <c r="Y14" s="49">
        <v>4000</v>
      </c>
      <c r="Z14" s="41"/>
      <c r="AA14" s="50"/>
      <c r="AD14" s="36"/>
      <c r="AE14" s="36"/>
      <c r="AF14" s="36"/>
    </row>
    <row r="15" spans="1:33" ht="15" customHeight="1" x14ac:dyDescent="0.35">
      <c r="A15" s="133"/>
      <c r="B15" s="16"/>
      <c r="C15" s="16"/>
      <c r="D15" s="16"/>
      <c r="E15" s="16"/>
      <c r="F15" s="16"/>
      <c r="G15" s="16"/>
      <c r="H15" s="16"/>
      <c r="I15" s="77">
        <f t="shared" si="2"/>
        <v>0</v>
      </c>
      <c r="J15" s="16"/>
      <c r="K15" s="16"/>
      <c r="L15" s="16"/>
      <c r="M15" s="27"/>
      <c r="N15" s="27"/>
      <c r="O15" s="27"/>
      <c r="P15" s="45" t="s">
        <v>70</v>
      </c>
      <c r="Q15" s="51">
        <v>88</v>
      </c>
      <c r="R15" s="51" t="s">
        <v>60</v>
      </c>
      <c r="S15" s="51"/>
      <c r="T15" s="51"/>
      <c r="U15" s="51"/>
      <c r="V15" s="52"/>
      <c r="W15" s="51"/>
      <c r="X15" s="51" t="s">
        <v>79</v>
      </c>
      <c r="Y15" s="51">
        <v>132000</v>
      </c>
      <c r="Z15" s="36"/>
      <c r="AA15" s="50"/>
      <c r="AD15" s="36"/>
      <c r="AE15" s="36"/>
      <c r="AF15" s="36"/>
    </row>
    <row r="16" spans="1:33" ht="68.25" customHeight="1" x14ac:dyDescent="0.35">
      <c r="A16" s="133"/>
      <c r="B16" s="17" t="s">
        <v>140</v>
      </c>
      <c r="C16" s="22">
        <v>13500</v>
      </c>
      <c r="D16" s="17">
        <v>12</v>
      </c>
      <c r="E16" s="17">
        <f t="shared" si="0"/>
        <v>4</v>
      </c>
      <c r="F16" s="17" t="s">
        <v>166</v>
      </c>
      <c r="G16" s="17"/>
      <c r="H16" s="17"/>
      <c r="I16" s="77">
        <f t="shared" si="2"/>
        <v>0</v>
      </c>
      <c r="J16" s="17">
        <v>16</v>
      </c>
      <c r="K16" s="22">
        <v>162000</v>
      </c>
      <c r="L16" s="22">
        <f t="shared" si="1"/>
        <v>54000</v>
      </c>
      <c r="M16" s="67" t="s">
        <v>156</v>
      </c>
      <c r="N16" s="28" t="s">
        <v>159</v>
      </c>
      <c r="O16" s="28" t="s">
        <v>174</v>
      </c>
      <c r="P16" s="45" t="s">
        <v>102</v>
      </c>
      <c r="Q16" s="51" t="s">
        <v>29</v>
      </c>
      <c r="R16" s="51">
        <v>50</v>
      </c>
      <c r="S16" s="51"/>
      <c r="T16" s="51" t="s">
        <v>103</v>
      </c>
      <c r="U16" s="51" t="s">
        <v>104</v>
      </c>
      <c r="V16" s="52" t="s">
        <v>121</v>
      </c>
      <c r="W16" s="51"/>
      <c r="X16" s="51" t="s">
        <v>41</v>
      </c>
      <c r="Y16" s="51" t="s">
        <v>111</v>
      </c>
      <c r="Z16" s="36"/>
      <c r="AA16" s="50"/>
      <c r="AD16" s="36"/>
      <c r="AE16" s="36"/>
      <c r="AF16" s="36"/>
    </row>
    <row r="17" spans="1:33" ht="46.5" customHeight="1" x14ac:dyDescent="0.35">
      <c r="A17" s="133"/>
      <c r="B17" s="15" t="s">
        <v>141</v>
      </c>
      <c r="C17" s="19">
        <v>15000</v>
      </c>
      <c r="D17" s="15">
        <v>18</v>
      </c>
      <c r="E17" s="15">
        <f t="shared" si="0"/>
        <v>6</v>
      </c>
      <c r="F17" s="17" t="s">
        <v>166</v>
      </c>
      <c r="G17" s="17"/>
      <c r="H17" s="17"/>
      <c r="I17" s="77">
        <f t="shared" si="2"/>
        <v>0</v>
      </c>
      <c r="J17" s="17">
        <v>16</v>
      </c>
      <c r="K17" s="19">
        <v>270000</v>
      </c>
      <c r="L17" s="19">
        <f t="shared" si="1"/>
        <v>90000</v>
      </c>
      <c r="M17" s="66" t="s">
        <v>156</v>
      </c>
      <c r="N17" s="25" t="s">
        <v>158</v>
      </c>
      <c r="O17" s="25" t="s">
        <v>176</v>
      </c>
      <c r="P17" s="45" t="s">
        <v>100</v>
      </c>
      <c r="Q17" s="51" t="s">
        <v>29</v>
      </c>
      <c r="R17" s="51">
        <v>30</v>
      </c>
      <c r="S17" s="51"/>
      <c r="T17" s="51" t="s">
        <v>105</v>
      </c>
      <c r="U17" s="51" t="s">
        <v>106</v>
      </c>
      <c r="V17" s="52" t="s">
        <v>122</v>
      </c>
      <c r="W17" s="51"/>
      <c r="X17" s="51" t="s">
        <v>10</v>
      </c>
      <c r="Y17" s="53" t="s">
        <v>109</v>
      </c>
      <c r="Z17" s="36"/>
      <c r="AA17" s="50"/>
      <c r="AD17" s="36"/>
      <c r="AE17" s="36"/>
      <c r="AF17" s="36"/>
    </row>
    <row r="18" spans="1:33" ht="48.75" customHeight="1" x14ac:dyDescent="0.35">
      <c r="A18" s="133"/>
      <c r="B18" s="15" t="s">
        <v>142</v>
      </c>
      <c r="C18" s="19">
        <v>15000</v>
      </c>
      <c r="D18" s="15">
        <v>18</v>
      </c>
      <c r="E18" s="15">
        <f t="shared" si="0"/>
        <v>6</v>
      </c>
      <c r="F18" s="17" t="s">
        <v>166</v>
      </c>
      <c r="G18" s="17"/>
      <c r="H18" s="17"/>
      <c r="I18" s="77">
        <f t="shared" si="2"/>
        <v>0</v>
      </c>
      <c r="J18" s="17">
        <v>16</v>
      </c>
      <c r="K18" s="19">
        <v>270000</v>
      </c>
      <c r="L18" s="19">
        <f t="shared" si="1"/>
        <v>90000</v>
      </c>
      <c r="M18" s="66" t="s">
        <v>156</v>
      </c>
      <c r="N18" s="25" t="s">
        <v>157</v>
      </c>
      <c r="O18" s="25" t="s">
        <v>175</v>
      </c>
      <c r="P18" s="45" t="s">
        <v>101</v>
      </c>
      <c r="Q18" s="51" t="s">
        <v>17</v>
      </c>
      <c r="R18" s="51">
        <v>40</v>
      </c>
      <c r="S18" s="51"/>
      <c r="T18" s="51" t="s">
        <v>107</v>
      </c>
      <c r="U18" s="51" t="s">
        <v>108</v>
      </c>
      <c r="V18" s="52" t="s">
        <v>123</v>
      </c>
      <c r="W18" s="51" t="s">
        <v>85</v>
      </c>
      <c r="X18" s="51" t="s">
        <v>10</v>
      </c>
      <c r="Y18" s="51" t="s">
        <v>110</v>
      </c>
      <c r="Z18" s="36"/>
      <c r="AA18" s="50"/>
      <c r="AD18" s="36"/>
      <c r="AE18" s="36"/>
      <c r="AF18" s="36"/>
    </row>
    <row r="19" spans="1:33" ht="64.5" x14ac:dyDescent="0.55000000000000004">
      <c r="A19" s="133"/>
      <c r="B19" s="1"/>
      <c r="C19" s="1"/>
      <c r="D19" s="1"/>
      <c r="E19" s="1"/>
      <c r="F19" s="1"/>
      <c r="G19" s="1"/>
      <c r="H19" s="69">
        <f>SUM(H6:H18)</f>
        <v>30</v>
      </c>
      <c r="I19" s="78">
        <f>SUM(I6:I18)</f>
        <v>42</v>
      </c>
      <c r="J19" s="86">
        <f>SUM(J6:J18)</f>
        <v>69</v>
      </c>
      <c r="K19" s="1"/>
      <c r="L19" s="1"/>
      <c r="M19" s="1"/>
      <c r="N19" s="1"/>
      <c r="O19" s="1"/>
      <c r="P19" s="38" t="s">
        <v>7</v>
      </c>
      <c r="Q19" s="38" t="s">
        <v>24</v>
      </c>
      <c r="R19" s="54">
        <v>50</v>
      </c>
      <c r="S19" s="54" t="s">
        <v>62</v>
      </c>
      <c r="T19" s="54"/>
      <c r="U19" s="54" t="s">
        <v>64</v>
      </c>
      <c r="V19" s="40"/>
      <c r="W19" s="54"/>
      <c r="X19" s="54" t="s">
        <v>10</v>
      </c>
      <c r="Y19" s="54">
        <f>15000*50</f>
        <v>750000</v>
      </c>
      <c r="Z19" s="41"/>
      <c r="AD19" s="36"/>
      <c r="AE19" s="36"/>
      <c r="AF19" s="36">
        <v>750000</v>
      </c>
    </row>
    <row r="20" spans="1:33" ht="29.25" customHeight="1" x14ac:dyDescent="0.25">
      <c r="A20" s="133"/>
      <c r="B20" s="5"/>
      <c r="C20" s="5"/>
      <c r="D20" s="5"/>
      <c r="E20" s="5"/>
      <c r="F20" s="5"/>
      <c r="G20" s="5"/>
      <c r="I20" s="79">
        <v>4</v>
      </c>
      <c r="J20" s="72" t="s">
        <v>188</v>
      </c>
      <c r="K20" s="73" t="s">
        <v>186</v>
      </c>
      <c r="L20" s="5"/>
      <c r="M20" s="5"/>
      <c r="N20" s="5"/>
      <c r="O20" s="5"/>
      <c r="P20" s="5" t="s">
        <v>58</v>
      </c>
      <c r="Q20" s="38"/>
      <c r="R20" s="55"/>
      <c r="S20" s="55"/>
      <c r="T20" s="55"/>
      <c r="U20" s="55"/>
      <c r="V20" s="40"/>
      <c r="W20" s="55"/>
      <c r="X20" s="55"/>
      <c r="Y20" s="55"/>
      <c r="Z20" s="41"/>
      <c r="AD20" s="36"/>
      <c r="AE20" s="36"/>
      <c r="AF20" s="36"/>
    </row>
    <row r="21" spans="1:33" ht="31.5" x14ac:dyDescent="0.35">
      <c r="A21" s="133"/>
      <c r="B21" s="1"/>
      <c r="C21" s="1"/>
      <c r="D21" s="1"/>
      <c r="E21" s="1"/>
      <c r="F21" s="1"/>
      <c r="G21" s="1"/>
      <c r="H21" s="1"/>
      <c r="I21" s="85">
        <f>I19+I20</f>
        <v>46</v>
      </c>
      <c r="J21" s="1"/>
      <c r="K21" s="1"/>
      <c r="L21" s="1"/>
      <c r="M21" s="1"/>
      <c r="N21" s="1"/>
      <c r="O21" s="1"/>
      <c r="P21" s="38" t="s">
        <v>8</v>
      </c>
      <c r="Q21" s="38" t="s">
        <v>30</v>
      </c>
      <c r="R21" s="54"/>
      <c r="S21" s="54"/>
      <c r="T21" s="54"/>
      <c r="U21" s="54"/>
      <c r="V21" s="40"/>
      <c r="W21" s="54"/>
      <c r="X21" s="54" t="s">
        <v>10</v>
      </c>
      <c r="Y21" s="54" t="s">
        <v>74</v>
      </c>
      <c r="Z21" s="41"/>
      <c r="AD21" s="36"/>
      <c r="AE21" s="36" t="s">
        <v>49</v>
      </c>
      <c r="AF21" s="36" t="s">
        <v>49</v>
      </c>
    </row>
    <row r="22" spans="1:33" ht="274.5" customHeight="1" x14ac:dyDescent="0.25">
      <c r="A22" s="133"/>
      <c r="B22" s="1" t="s">
        <v>179</v>
      </c>
      <c r="C22" s="5"/>
      <c r="D22" s="5"/>
      <c r="E22" s="5"/>
      <c r="F22" s="5"/>
      <c r="G22" s="5"/>
      <c r="H22" s="5"/>
      <c r="I22" s="79"/>
      <c r="J22" s="5"/>
      <c r="K22" s="5"/>
      <c r="L22" s="5"/>
      <c r="M22" s="5"/>
      <c r="N22" s="5"/>
      <c r="O22" s="5"/>
      <c r="P22" s="5" t="s">
        <v>65</v>
      </c>
      <c r="Q22" s="38"/>
      <c r="R22" s="54"/>
      <c r="S22" s="54"/>
      <c r="T22" s="54"/>
      <c r="U22" s="54"/>
      <c r="V22" s="40"/>
      <c r="W22" s="54"/>
      <c r="X22" s="54"/>
      <c r="Y22" s="56" t="s">
        <v>77</v>
      </c>
      <c r="Z22" s="41"/>
      <c r="AD22" s="36"/>
      <c r="AE22" s="36"/>
      <c r="AF22" s="36"/>
    </row>
    <row r="23" spans="1:33" ht="61.5" x14ac:dyDescent="0.35">
      <c r="A23" s="133"/>
      <c r="B23" s="1"/>
      <c r="C23" s="1"/>
      <c r="D23" s="1"/>
      <c r="E23" s="1"/>
      <c r="F23" s="1"/>
      <c r="G23" s="1"/>
      <c r="H23" s="1"/>
      <c r="I23" s="78"/>
      <c r="J23" s="1"/>
      <c r="K23" s="1"/>
      <c r="L23" s="1"/>
      <c r="M23" s="1"/>
      <c r="N23" s="1"/>
      <c r="O23" s="1"/>
      <c r="P23" s="38" t="s">
        <v>9</v>
      </c>
      <c r="Q23" s="38" t="s">
        <v>30</v>
      </c>
      <c r="R23" s="54">
        <v>678</v>
      </c>
      <c r="S23" s="54" t="s">
        <v>66</v>
      </c>
      <c r="T23" s="54"/>
      <c r="U23" s="54" t="s">
        <v>67</v>
      </c>
      <c r="V23" s="40"/>
      <c r="W23" s="54"/>
      <c r="X23" s="54" t="s">
        <v>10</v>
      </c>
      <c r="Y23" s="54" t="s">
        <v>68</v>
      </c>
      <c r="Z23" s="41"/>
      <c r="AD23" s="36"/>
      <c r="AE23" s="36" t="s">
        <v>49</v>
      </c>
      <c r="AF23" s="36">
        <v>200000</v>
      </c>
    </row>
    <row r="24" spans="1:33" ht="39" customHeight="1" x14ac:dyDescent="0.25">
      <c r="A24" s="133"/>
      <c r="B24" s="5"/>
      <c r="C24" s="5"/>
      <c r="D24" s="5"/>
      <c r="E24" s="5"/>
      <c r="F24" s="5"/>
      <c r="G24" s="5"/>
      <c r="H24" s="5"/>
      <c r="I24" s="79"/>
      <c r="J24" s="5"/>
      <c r="K24" s="5"/>
      <c r="L24" s="5"/>
      <c r="M24" s="5"/>
      <c r="N24" s="5"/>
      <c r="O24" s="5"/>
      <c r="P24" s="5" t="s">
        <v>59</v>
      </c>
      <c r="Q24" s="57"/>
      <c r="R24" s="58"/>
      <c r="S24" s="58"/>
      <c r="T24" s="58"/>
      <c r="U24" s="58"/>
      <c r="V24" s="59"/>
      <c r="W24" s="58"/>
      <c r="X24" s="58"/>
      <c r="Y24" s="58"/>
      <c r="Z24" s="60"/>
      <c r="AD24" s="36"/>
      <c r="AE24" s="36"/>
      <c r="AF24" s="36"/>
    </row>
    <row r="25" spans="1:33" ht="62.25" thickBot="1" x14ac:dyDescent="0.4">
      <c r="A25" s="134"/>
      <c r="B25" s="3"/>
      <c r="C25" s="3"/>
      <c r="D25" s="3"/>
      <c r="E25" s="3"/>
      <c r="F25" s="3"/>
      <c r="G25" s="3"/>
      <c r="H25" s="3"/>
      <c r="I25" s="80"/>
      <c r="J25" s="3"/>
      <c r="K25" s="3"/>
      <c r="L25" s="3"/>
      <c r="M25" s="3"/>
      <c r="N25" s="3"/>
      <c r="O25" s="3"/>
      <c r="P25" s="57" t="s">
        <v>23</v>
      </c>
      <c r="Q25" s="57" t="s">
        <v>24</v>
      </c>
      <c r="R25" s="61" t="s">
        <v>75</v>
      </c>
      <c r="S25" s="61" t="s">
        <v>62</v>
      </c>
      <c r="T25" s="61"/>
      <c r="U25" s="61"/>
      <c r="V25" s="59"/>
      <c r="W25" s="61"/>
      <c r="X25" s="61" t="s">
        <v>10</v>
      </c>
      <c r="Y25" s="61" t="s">
        <v>69</v>
      </c>
      <c r="Z25" s="60"/>
      <c r="AD25" s="36"/>
      <c r="AE25" s="36" t="s">
        <v>49</v>
      </c>
      <c r="AF25" s="36">
        <v>500000</v>
      </c>
    </row>
    <row r="26" spans="1:33" x14ac:dyDescent="0.25">
      <c r="A26" s="10"/>
      <c r="B26" s="5"/>
      <c r="C26" s="5"/>
      <c r="D26" s="5"/>
      <c r="E26" s="5"/>
      <c r="F26" s="5"/>
      <c r="G26" s="5"/>
      <c r="H26" s="5"/>
      <c r="I26" s="79"/>
      <c r="J26" s="5"/>
      <c r="K26" s="5"/>
      <c r="L26" s="5"/>
      <c r="M26" s="5"/>
      <c r="N26" s="5"/>
      <c r="O26" s="5"/>
      <c r="P26" s="5" t="s">
        <v>63</v>
      </c>
      <c r="Q26" s="57"/>
      <c r="R26" s="55"/>
      <c r="S26" s="55"/>
      <c r="T26" s="55"/>
      <c r="U26" s="55"/>
      <c r="V26" s="40"/>
      <c r="W26" s="55"/>
      <c r="X26" s="55"/>
      <c r="Y26" s="55"/>
      <c r="Z26" s="60"/>
      <c r="AD26" s="36"/>
      <c r="AE26" s="36"/>
      <c r="AF26" s="36"/>
    </row>
    <row r="27" spans="1:33" ht="46.5" x14ac:dyDescent="0.35">
      <c r="B27" s="4"/>
      <c r="C27" s="4"/>
      <c r="D27" s="4"/>
      <c r="E27" s="4"/>
      <c r="F27" s="4"/>
      <c r="G27" s="4"/>
      <c r="H27" s="4"/>
      <c r="I27" s="81"/>
      <c r="J27" s="4"/>
      <c r="K27" s="4"/>
      <c r="L27" s="4"/>
      <c r="M27" s="4"/>
      <c r="N27" s="4"/>
      <c r="O27" s="4"/>
      <c r="P27" s="62" t="s">
        <v>33</v>
      </c>
      <c r="Q27" s="38" t="s">
        <v>46</v>
      </c>
      <c r="R27" s="36"/>
      <c r="S27" s="36"/>
      <c r="T27" s="36" t="s">
        <v>47</v>
      </c>
      <c r="U27" s="36" t="s">
        <v>48</v>
      </c>
      <c r="V27" s="52"/>
      <c r="W27" s="36"/>
      <c r="X27" s="36" t="s">
        <v>41</v>
      </c>
      <c r="Y27" s="44">
        <v>65000</v>
      </c>
      <c r="Z27" s="36"/>
      <c r="AA27" s="36"/>
      <c r="AD27" s="36"/>
      <c r="AE27" s="36"/>
      <c r="AF27" s="36">
        <v>65000</v>
      </c>
    </row>
    <row r="28" spans="1:33" x14ac:dyDescent="0.35">
      <c r="AC28" s="12" t="s">
        <v>34</v>
      </c>
      <c r="AE28" s="12">
        <v>288800</v>
      </c>
      <c r="AF28" s="12">
        <v>931400</v>
      </c>
    </row>
    <row r="29" spans="1:33" x14ac:dyDescent="0.35">
      <c r="AF29" s="12">
        <f>SUM(AF5:AF27)</f>
        <v>2371800</v>
      </c>
      <c r="AG29" s="12" t="s">
        <v>125</v>
      </c>
    </row>
    <row r="30" spans="1:33" ht="181.5" x14ac:dyDescent="0.35">
      <c r="B30" s="6"/>
      <c r="C30" s="6"/>
      <c r="D30" s="6"/>
      <c r="E30" s="6"/>
      <c r="F30" s="6"/>
      <c r="G30" s="6"/>
      <c r="H30" s="6"/>
      <c r="I30" s="83"/>
      <c r="J30" s="6"/>
      <c r="K30" s="6"/>
      <c r="L30" s="6"/>
      <c r="M30" s="6"/>
      <c r="N30" s="6"/>
      <c r="O30" s="6"/>
      <c r="P30" s="63" t="s">
        <v>56</v>
      </c>
      <c r="Q30" s="135" t="s">
        <v>71</v>
      </c>
      <c r="R30" s="136"/>
      <c r="S30" s="136"/>
      <c r="T30" s="136"/>
      <c r="U30" s="136"/>
      <c r="V30" s="136"/>
      <c r="W30" s="136"/>
      <c r="X30" s="136"/>
      <c r="Y30" s="136"/>
    </row>
    <row r="31" spans="1:33" ht="46.5" x14ac:dyDescent="0.35">
      <c r="B31" s="7"/>
      <c r="C31" s="7"/>
      <c r="D31" s="7"/>
      <c r="E31" s="7"/>
      <c r="F31" s="7"/>
      <c r="G31" s="7"/>
      <c r="H31" s="7"/>
      <c r="I31" s="84"/>
      <c r="J31" s="7"/>
      <c r="K31" s="7"/>
      <c r="L31" s="7"/>
      <c r="M31" s="7"/>
      <c r="N31" s="7"/>
      <c r="O31" s="7"/>
      <c r="P31" s="64" t="s">
        <v>45</v>
      </c>
      <c r="Q31" s="135" t="s">
        <v>72</v>
      </c>
      <c r="R31" s="136"/>
      <c r="S31" s="136"/>
      <c r="T31" s="136"/>
      <c r="U31" s="136"/>
      <c r="V31" s="136"/>
      <c r="W31" s="136"/>
      <c r="X31" s="136"/>
      <c r="Y31" s="136"/>
    </row>
    <row r="32" spans="1:33" x14ac:dyDescent="0.35">
      <c r="B32" s="8"/>
      <c r="C32" s="8"/>
      <c r="D32" s="8"/>
      <c r="E32" s="8"/>
      <c r="F32" s="8"/>
      <c r="G32" s="8"/>
      <c r="H32" s="8"/>
      <c r="J32" s="8"/>
      <c r="K32" s="8"/>
      <c r="L32" s="8"/>
      <c r="M32" s="8"/>
      <c r="N32" s="8"/>
      <c r="O32" s="8"/>
      <c r="Q32" s="11"/>
    </row>
    <row r="33" spans="2:25" x14ac:dyDescent="0.35">
      <c r="B33" s="9"/>
      <c r="C33" s="9"/>
      <c r="D33" s="9"/>
      <c r="E33" s="9"/>
      <c r="F33" s="9"/>
      <c r="G33" s="9"/>
      <c r="H33" s="9"/>
      <c r="J33" s="9"/>
      <c r="K33" s="9"/>
      <c r="L33" s="9"/>
      <c r="M33" s="9"/>
      <c r="N33" s="9"/>
      <c r="O33" s="9"/>
      <c r="P33" s="65" t="s">
        <v>57</v>
      </c>
      <c r="Q33" s="135" t="s">
        <v>73</v>
      </c>
      <c r="R33" s="136"/>
      <c r="S33" s="136"/>
      <c r="T33" s="136"/>
      <c r="U33" s="136"/>
      <c r="V33" s="136"/>
      <c r="W33" s="136"/>
      <c r="X33" s="136"/>
      <c r="Y33" s="136"/>
    </row>
    <row r="36" spans="2:25" x14ac:dyDescent="0.35">
      <c r="U36" s="30" t="s">
        <v>124</v>
      </c>
      <c r="V36" s="30" t="s">
        <v>119</v>
      </c>
    </row>
    <row r="37" spans="2:25" x14ac:dyDescent="0.35">
      <c r="V37" s="30" t="s">
        <v>120</v>
      </c>
    </row>
  </sheetData>
  <mergeCells count="5">
    <mergeCell ref="A6:A9"/>
    <mergeCell ref="A10:A25"/>
    <mergeCell ref="Q30:Y30"/>
    <mergeCell ref="Q31:Y31"/>
    <mergeCell ref="Q33:Y33"/>
  </mergeCells>
  <pageMargins left="0.25" right="0.25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26"/>
  <sheetViews>
    <sheetView tabSelected="1" zoomScale="60" zoomScaleNormal="60" workbookViewId="0">
      <selection activeCell="O4" sqref="O4"/>
    </sheetView>
  </sheetViews>
  <sheetFormatPr defaultColWidth="9.140625" defaultRowHeight="15" x14ac:dyDescent="0.25"/>
  <cols>
    <col min="1" max="1" width="9.140625" style="88"/>
    <col min="2" max="2" width="51" style="88" customWidth="1"/>
    <col min="3" max="3" width="44.7109375" style="88" customWidth="1"/>
    <col min="4" max="4" width="13.42578125" style="88" customWidth="1"/>
    <col min="5" max="5" width="11.140625" style="88" customWidth="1"/>
    <col min="6" max="8" width="5.5703125" style="88" bestFit="1" customWidth="1"/>
    <col min="9" max="10" width="12.28515625" style="88" customWidth="1"/>
    <col min="11" max="11" width="14.5703125" style="129" customWidth="1"/>
    <col min="12" max="12" width="15.7109375" style="88" customWidth="1"/>
    <col min="13" max="13" width="146.140625" style="88" customWidth="1"/>
    <col min="14" max="16384" width="9.140625" style="88"/>
  </cols>
  <sheetData>
    <row r="1" spans="1:13" ht="63" customHeight="1" x14ac:dyDescent="0.25">
      <c r="A1" s="107"/>
      <c r="B1" s="89" t="s">
        <v>127</v>
      </c>
      <c r="C1" s="90"/>
      <c r="D1" s="90"/>
      <c r="E1" s="90"/>
      <c r="F1" s="137" t="s">
        <v>236</v>
      </c>
      <c r="G1" s="138"/>
      <c r="H1" s="138"/>
      <c r="I1" s="139"/>
      <c r="J1" s="119" t="s">
        <v>245</v>
      </c>
      <c r="K1" s="120" t="s">
        <v>247</v>
      </c>
      <c r="L1" s="90"/>
      <c r="M1" s="90"/>
    </row>
    <row r="2" spans="1:13" ht="93" customHeight="1" x14ac:dyDescent="0.25">
      <c r="A2" s="108"/>
      <c r="B2" s="106" t="s">
        <v>189</v>
      </c>
      <c r="C2" s="91" t="s">
        <v>216</v>
      </c>
      <c r="D2" s="91" t="s">
        <v>190</v>
      </c>
      <c r="E2" s="91" t="s">
        <v>132</v>
      </c>
      <c r="F2" s="91">
        <v>2019</v>
      </c>
      <c r="G2" s="91">
        <v>2020</v>
      </c>
      <c r="H2" s="91">
        <v>2021</v>
      </c>
      <c r="I2" s="91" t="s">
        <v>34</v>
      </c>
      <c r="J2" s="91" t="s">
        <v>246</v>
      </c>
      <c r="K2" s="121" t="s">
        <v>248</v>
      </c>
      <c r="L2" s="91" t="s">
        <v>231</v>
      </c>
      <c r="M2" s="91" t="s">
        <v>234</v>
      </c>
    </row>
    <row r="3" spans="1:13" ht="75" x14ac:dyDescent="0.25">
      <c r="A3" s="140" t="s">
        <v>237</v>
      </c>
      <c r="B3" s="92" t="s">
        <v>192</v>
      </c>
      <c r="C3" s="116" t="s">
        <v>191</v>
      </c>
      <c r="D3" s="118" t="s">
        <v>249</v>
      </c>
      <c r="E3" s="118" t="s">
        <v>193</v>
      </c>
      <c r="F3" s="118">
        <v>1</v>
      </c>
      <c r="G3" s="118">
        <v>0</v>
      </c>
      <c r="H3" s="118">
        <v>1</v>
      </c>
      <c r="I3" s="118">
        <f>SUM(F3:H3)</f>
        <v>2</v>
      </c>
      <c r="J3" s="130"/>
      <c r="K3" s="131">
        <f>I3*J3</f>
        <v>0</v>
      </c>
      <c r="L3" s="118" t="s">
        <v>229</v>
      </c>
      <c r="M3" s="118" t="s">
        <v>252</v>
      </c>
    </row>
    <row r="4" spans="1:13" ht="120" x14ac:dyDescent="0.25">
      <c r="A4" s="140"/>
      <c r="B4" s="92" t="s">
        <v>128</v>
      </c>
      <c r="C4" s="116" t="s">
        <v>195</v>
      </c>
      <c r="D4" s="118" t="s">
        <v>11</v>
      </c>
      <c r="E4" s="118" t="s">
        <v>194</v>
      </c>
      <c r="F4" s="118">
        <v>3</v>
      </c>
      <c r="G4" s="118">
        <v>3</v>
      </c>
      <c r="H4" s="118">
        <v>3</v>
      </c>
      <c r="I4" s="118">
        <f t="shared" ref="I4:I13" si="0">SUM(F4:H4)</f>
        <v>9</v>
      </c>
      <c r="J4" s="130"/>
      <c r="K4" s="131">
        <f t="shared" ref="K4:K7" si="1">I4*J4</f>
        <v>0</v>
      </c>
      <c r="L4" s="118" t="s">
        <v>229</v>
      </c>
      <c r="M4" s="118" t="s">
        <v>240</v>
      </c>
    </row>
    <row r="5" spans="1:13" ht="180" x14ac:dyDescent="0.25">
      <c r="A5" s="140"/>
      <c r="B5" s="92" t="s">
        <v>133</v>
      </c>
      <c r="C5" s="116" t="s">
        <v>196</v>
      </c>
      <c r="D5" s="118" t="s">
        <v>250</v>
      </c>
      <c r="E5" s="118" t="s">
        <v>197</v>
      </c>
      <c r="F5" s="118">
        <v>5</v>
      </c>
      <c r="G5" s="118">
        <v>5</v>
      </c>
      <c r="H5" s="118">
        <v>5</v>
      </c>
      <c r="I5" s="118">
        <f t="shared" si="0"/>
        <v>15</v>
      </c>
      <c r="J5" s="130"/>
      <c r="K5" s="131">
        <f t="shared" si="1"/>
        <v>0</v>
      </c>
      <c r="L5" s="118" t="s">
        <v>229</v>
      </c>
      <c r="M5" s="118" t="s">
        <v>223</v>
      </c>
    </row>
    <row r="6" spans="1:13" ht="45" x14ac:dyDescent="0.25">
      <c r="A6" s="140"/>
      <c r="B6" s="92" t="s">
        <v>198</v>
      </c>
      <c r="C6" s="116" t="s">
        <v>213</v>
      </c>
      <c r="D6" s="118" t="s">
        <v>11</v>
      </c>
      <c r="E6" s="118" t="s">
        <v>214</v>
      </c>
      <c r="F6" s="118">
        <v>34</v>
      </c>
      <c r="G6" s="118">
        <v>34</v>
      </c>
      <c r="H6" s="118">
        <v>33</v>
      </c>
      <c r="I6" s="118">
        <f t="shared" si="0"/>
        <v>101</v>
      </c>
      <c r="J6" s="130"/>
      <c r="K6" s="131">
        <f t="shared" si="1"/>
        <v>0</v>
      </c>
      <c r="L6" s="118" t="s">
        <v>229</v>
      </c>
      <c r="M6" s="118" t="s">
        <v>224</v>
      </c>
    </row>
    <row r="7" spans="1:13" ht="45" x14ac:dyDescent="0.25">
      <c r="A7" s="140"/>
      <c r="B7" s="92" t="s">
        <v>199</v>
      </c>
      <c r="C7" s="116" t="s">
        <v>200</v>
      </c>
      <c r="D7" s="118" t="s">
        <v>250</v>
      </c>
      <c r="E7" s="118" t="s">
        <v>201</v>
      </c>
      <c r="F7" s="118">
        <v>88</v>
      </c>
      <c r="G7" s="118">
        <v>88</v>
      </c>
      <c r="H7" s="118">
        <v>88</v>
      </c>
      <c r="I7" s="118">
        <f t="shared" si="0"/>
        <v>264</v>
      </c>
      <c r="J7" s="130"/>
      <c r="K7" s="131">
        <f t="shared" si="1"/>
        <v>0</v>
      </c>
      <c r="L7" s="118" t="s">
        <v>229</v>
      </c>
      <c r="M7" s="118" t="s">
        <v>225</v>
      </c>
    </row>
    <row r="8" spans="1:13" x14ac:dyDescent="0.25">
      <c r="A8" s="109"/>
      <c r="B8" s="93"/>
      <c r="C8" s="94"/>
      <c r="D8" s="99"/>
      <c r="E8" s="99"/>
      <c r="F8" s="99"/>
      <c r="G8" s="99"/>
      <c r="H8" s="99"/>
      <c r="I8" s="99"/>
      <c r="J8" s="99"/>
      <c r="K8" s="122"/>
      <c r="L8" s="99"/>
      <c r="M8" s="99"/>
    </row>
    <row r="9" spans="1:13" ht="56.45" customHeight="1" x14ac:dyDescent="0.25">
      <c r="A9" s="115" t="s">
        <v>238</v>
      </c>
      <c r="B9" s="92" t="s">
        <v>136</v>
      </c>
      <c r="C9" s="116" t="s">
        <v>202</v>
      </c>
      <c r="D9" s="118" t="s">
        <v>250</v>
      </c>
      <c r="E9" s="118" t="s">
        <v>203</v>
      </c>
      <c r="F9" s="118">
        <v>96</v>
      </c>
      <c r="G9" s="118">
        <v>96</v>
      </c>
      <c r="H9" s="118">
        <v>96</v>
      </c>
      <c r="I9" s="118">
        <f t="shared" si="0"/>
        <v>288</v>
      </c>
      <c r="J9" s="130"/>
      <c r="K9" s="131">
        <f>I9*J9</f>
        <v>0</v>
      </c>
      <c r="L9" s="118" t="s">
        <v>230</v>
      </c>
      <c r="M9" s="118" t="s">
        <v>226</v>
      </c>
    </row>
    <row r="10" spans="1:13" x14ac:dyDescent="0.25">
      <c r="A10" s="110"/>
      <c r="B10" s="93"/>
      <c r="C10" s="94"/>
      <c r="D10" s="99"/>
      <c r="E10" s="99"/>
      <c r="F10" s="99"/>
      <c r="G10" s="99"/>
      <c r="H10" s="99"/>
      <c r="I10" s="99"/>
      <c r="J10" s="99"/>
      <c r="K10" s="122"/>
      <c r="L10" s="99"/>
      <c r="M10" s="99"/>
    </row>
    <row r="11" spans="1:13" ht="112.5" customHeight="1" x14ac:dyDescent="0.25">
      <c r="A11" s="115" t="s">
        <v>239</v>
      </c>
      <c r="B11" s="92" t="s">
        <v>204</v>
      </c>
      <c r="C11" s="116" t="s">
        <v>205</v>
      </c>
      <c r="D11" s="118" t="s">
        <v>251</v>
      </c>
      <c r="E11" s="118" t="s">
        <v>206</v>
      </c>
      <c r="F11" s="118">
        <v>3</v>
      </c>
      <c r="G11" s="118">
        <v>3</v>
      </c>
      <c r="H11" s="118">
        <v>3</v>
      </c>
      <c r="I11" s="118">
        <f t="shared" si="0"/>
        <v>9</v>
      </c>
      <c r="J11" s="130"/>
      <c r="K11" s="131">
        <f>I11*J11</f>
        <v>0</v>
      </c>
      <c r="L11" s="118" t="s">
        <v>230</v>
      </c>
      <c r="M11" s="118" t="s">
        <v>222</v>
      </c>
    </row>
    <row r="12" spans="1:13" x14ac:dyDescent="0.25">
      <c r="A12" s="110"/>
      <c r="B12" s="93"/>
      <c r="C12" s="94"/>
      <c r="D12" s="99"/>
      <c r="E12" s="99"/>
      <c r="F12" s="99"/>
      <c r="G12" s="99"/>
      <c r="H12" s="99"/>
      <c r="I12" s="99"/>
      <c r="J12" s="99"/>
      <c r="K12" s="122"/>
      <c r="L12" s="99"/>
      <c r="M12" s="99"/>
    </row>
    <row r="13" spans="1:13" ht="33.75" customHeight="1" x14ac:dyDescent="0.25">
      <c r="A13" s="141" t="s">
        <v>241</v>
      </c>
      <c r="B13" s="92" t="s">
        <v>139</v>
      </c>
      <c r="C13" s="116" t="s">
        <v>207</v>
      </c>
      <c r="D13" s="118" t="s">
        <v>251</v>
      </c>
      <c r="E13" s="118" t="s">
        <v>209</v>
      </c>
      <c r="F13" s="118">
        <v>88</v>
      </c>
      <c r="G13" s="118">
        <v>88</v>
      </c>
      <c r="H13" s="118">
        <v>88</v>
      </c>
      <c r="I13" s="118">
        <f t="shared" si="0"/>
        <v>264</v>
      </c>
      <c r="J13" s="130"/>
      <c r="K13" s="131">
        <f t="shared" ref="K13:K14" si="2">I13*J13</f>
        <v>0</v>
      </c>
      <c r="L13" s="118" t="s">
        <v>230</v>
      </c>
      <c r="M13" s="118" t="s">
        <v>218</v>
      </c>
    </row>
    <row r="14" spans="1:13" ht="33.75" customHeight="1" x14ac:dyDescent="0.25">
      <c r="A14" s="142"/>
      <c r="B14" s="92" t="s">
        <v>138</v>
      </c>
      <c r="C14" s="116" t="s">
        <v>208</v>
      </c>
      <c r="D14" s="118" t="s">
        <v>251</v>
      </c>
      <c r="E14" s="118" t="s">
        <v>209</v>
      </c>
      <c r="F14" s="118">
        <v>88</v>
      </c>
      <c r="G14" s="118">
        <v>88</v>
      </c>
      <c r="H14" s="118">
        <v>88</v>
      </c>
      <c r="I14" s="118">
        <f t="shared" ref="I14" si="3">SUM(F14:H14)</f>
        <v>264</v>
      </c>
      <c r="J14" s="130"/>
      <c r="K14" s="131">
        <f t="shared" si="2"/>
        <v>0</v>
      </c>
      <c r="L14" s="118" t="s">
        <v>230</v>
      </c>
      <c r="M14" s="118" t="s">
        <v>219</v>
      </c>
    </row>
    <row r="15" spans="1:13" x14ac:dyDescent="0.25">
      <c r="A15" s="110"/>
      <c r="B15" s="95"/>
      <c r="C15" s="96"/>
      <c r="D15" s="99"/>
      <c r="E15" s="99"/>
      <c r="F15" s="99"/>
      <c r="G15" s="99"/>
      <c r="H15" s="99"/>
      <c r="I15" s="99"/>
      <c r="J15" s="99"/>
      <c r="K15" s="122"/>
      <c r="L15" s="99"/>
      <c r="M15" s="99"/>
    </row>
    <row r="16" spans="1:13" ht="103.5" customHeight="1" x14ac:dyDescent="0.25">
      <c r="A16" s="115" t="s">
        <v>242</v>
      </c>
      <c r="B16" s="97" t="s">
        <v>140</v>
      </c>
      <c r="C16" s="116" t="s">
        <v>215</v>
      </c>
      <c r="D16" s="117" t="s">
        <v>211</v>
      </c>
      <c r="E16" s="118" t="s">
        <v>212</v>
      </c>
      <c r="F16" s="118">
        <v>4</v>
      </c>
      <c r="G16" s="118">
        <v>4</v>
      </c>
      <c r="H16" s="118">
        <v>4</v>
      </c>
      <c r="I16" s="118">
        <f t="shared" ref="I16:I18" si="4">SUM(F16:H16)</f>
        <v>12</v>
      </c>
      <c r="J16" s="130"/>
      <c r="K16" s="131">
        <f>I16*J16</f>
        <v>0</v>
      </c>
      <c r="L16" s="118" t="s">
        <v>228</v>
      </c>
      <c r="M16" s="118" t="s">
        <v>227</v>
      </c>
    </row>
    <row r="17" spans="1:13" x14ac:dyDescent="0.25">
      <c r="A17" s="110"/>
      <c r="B17" s="98"/>
      <c r="C17" s="99"/>
      <c r="D17" s="99"/>
      <c r="E17" s="99"/>
      <c r="F17" s="99"/>
      <c r="G17" s="99"/>
      <c r="H17" s="99"/>
      <c r="I17" s="99"/>
      <c r="J17" s="99"/>
      <c r="K17" s="122"/>
      <c r="L17" s="99"/>
      <c r="M17" s="99"/>
    </row>
    <row r="18" spans="1:13" ht="42" x14ac:dyDescent="0.25">
      <c r="A18" s="115" t="s">
        <v>243</v>
      </c>
      <c r="B18" s="92" t="s">
        <v>141</v>
      </c>
      <c r="C18" s="116" t="s">
        <v>221</v>
      </c>
      <c r="D18" s="117" t="s">
        <v>217</v>
      </c>
      <c r="E18" s="118" t="s">
        <v>212</v>
      </c>
      <c r="F18" s="118">
        <v>6</v>
      </c>
      <c r="G18" s="118">
        <v>6</v>
      </c>
      <c r="H18" s="118">
        <v>6</v>
      </c>
      <c r="I18" s="118">
        <f t="shared" si="4"/>
        <v>18</v>
      </c>
      <c r="J18" s="130"/>
      <c r="K18" s="131">
        <f>I18*J18</f>
        <v>0</v>
      </c>
      <c r="L18" s="118" t="s">
        <v>228</v>
      </c>
      <c r="M18" s="118" t="s">
        <v>220</v>
      </c>
    </row>
    <row r="19" spans="1:13" x14ac:dyDescent="0.25">
      <c r="A19" s="110"/>
      <c r="B19" s="93"/>
      <c r="C19" s="94"/>
      <c r="D19" s="99"/>
      <c r="E19" s="99"/>
      <c r="F19" s="99"/>
      <c r="G19" s="99"/>
      <c r="H19" s="99"/>
      <c r="I19" s="99"/>
      <c r="J19" s="99"/>
      <c r="K19" s="122"/>
      <c r="L19" s="99"/>
      <c r="M19" s="99"/>
    </row>
    <row r="20" spans="1:13" ht="270" x14ac:dyDescent="0.25">
      <c r="A20" s="115" t="s">
        <v>244</v>
      </c>
      <c r="B20" s="92" t="s">
        <v>142</v>
      </c>
      <c r="C20" s="116" t="s">
        <v>232</v>
      </c>
      <c r="D20" s="117" t="s">
        <v>211</v>
      </c>
      <c r="E20" s="118" t="s">
        <v>212</v>
      </c>
      <c r="F20" s="118">
        <v>6</v>
      </c>
      <c r="G20" s="118">
        <v>12</v>
      </c>
      <c r="H20" s="118">
        <v>0</v>
      </c>
      <c r="I20" s="118">
        <f t="shared" ref="I20" si="5">SUM(F20:H20)</f>
        <v>18</v>
      </c>
      <c r="J20" s="130"/>
      <c r="K20" s="131">
        <f>I20*J20</f>
        <v>0</v>
      </c>
      <c r="L20" s="118" t="s">
        <v>228</v>
      </c>
      <c r="M20" s="118" t="s">
        <v>233</v>
      </c>
    </row>
    <row r="21" spans="1:13" s="105" customFormat="1" x14ac:dyDescent="0.25">
      <c r="A21" s="110"/>
      <c r="B21" s="104" t="s">
        <v>210</v>
      </c>
      <c r="C21" s="104"/>
      <c r="D21" s="104"/>
      <c r="E21" s="104"/>
      <c r="F21" s="104"/>
      <c r="G21" s="104"/>
      <c r="H21" s="104"/>
      <c r="I21" s="104"/>
      <c r="J21" s="104"/>
      <c r="K21" s="123"/>
      <c r="L21" s="104"/>
      <c r="M21" s="104"/>
    </row>
    <row r="22" spans="1:13" x14ac:dyDescent="0.25">
      <c r="A22" s="111"/>
      <c r="B22" s="112" t="s">
        <v>235</v>
      </c>
      <c r="C22" s="112"/>
      <c r="D22" s="112"/>
      <c r="E22" s="112"/>
      <c r="F22" s="112"/>
      <c r="G22" s="112"/>
      <c r="H22" s="112"/>
      <c r="I22" s="112"/>
      <c r="J22" s="112"/>
      <c r="K22" s="124"/>
      <c r="L22" s="114"/>
      <c r="M22" s="113"/>
    </row>
    <row r="23" spans="1:13" x14ac:dyDescent="0.25">
      <c r="B23" s="100"/>
      <c r="C23" s="100"/>
      <c r="D23" s="100"/>
      <c r="E23" s="100"/>
      <c r="F23" s="100"/>
      <c r="G23" s="100"/>
      <c r="H23" s="100"/>
      <c r="I23" s="100"/>
      <c r="J23" s="100"/>
      <c r="K23" s="125"/>
      <c r="L23" s="100"/>
      <c r="M23" s="100"/>
    </row>
    <row r="24" spans="1:13" x14ac:dyDescent="0.25">
      <c r="B24" s="101"/>
      <c r="D24" s="101"/>
      <c r="E24" s="101"/>
      <c r="F24" s="101"/>
      <c r="G24" s="101"/>
      <c r="H24" s="101"/>
      <c r="I24" s="101"/>
      <c r="J24" s="101"/>
      <c r="K24" s="126"/>
      <c r="L24" s="101"/>
      <c r="M24" s="101"/>
    </row>
    <row r="25" spans="1:13" x14ac:dyDescent="0.25">
      <c r="B25" s="102"/>
      <c r="C25" s="102"/>
      <c r="D25" s="102"/>
      <c r="E25" s="102"/>
      <c r="F25" s="102"/>
      <c r="G25" s="102"/>
      <c r="H25" s="102"/>
      <c r="I25" s="102"/>
      <c r="J25" s="102"/>
      <c r="K25" s="127"/>
      <c r="L25" s="102"/>
      <c r="M25" s="102"/>
    </row>
    <row r="26" spans="1:13" x14ac:dyDescent="0.25">
      <c r="B26" s="103"/>
      <c r="C26" s="103"/>
      <c r="D26" s="103"/>
      <c r="E26" s="103"/>
      <c r="F26" s="103"/>
      <c r="G26" s="103"/>
      <c r="H26" s="103"/>
      <c r="I26" s="103"/>
      <c r="J26" s="103"/>
      <c r="K26" s="128"/>
      <c r="L26" s="103"/>
      <c r="M26" s="103"/>
    </row>
  </sheetData>
  <mergeCells count="3">
    <mergeCell ref="F1:I1"/>
    <mergeCell ref="A3:A7"/>
    <mergeCell ref="A13:A14"/>
  </mergeCells>
  <pageMargins left="0.25" right="0.25" top="0.75" bottom="0.75" header="0.3" footer="0.3"/>
  <pageSetup paperSize="9" scale="3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původní</vt:lpstr>
      <vt:lpstr>aktuální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Slobodová</dc:creator>
  <cp:lastModifiedBy>Delijanni Tereza</cp:lastModifiedBy>
  <cp:lastPrinted>2018-12-20T11:27:09Z</cp:lastPrinted>
  <dcterms:created xsi:type="dcterms:W3CDTF">2018-03-04T16:16:21Z</dcterms:created>
  <dcterms:modified xsi:type="dcterms:W3CDTF">2019-01-17T09:35:21Z</dcterms:modified>
</cp:coreProperties>
</file>