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5" rupBuild="14420"/>
  <workbookPr/>
  <mc:AlternateContent>
    <mc:Choice Requires="x15">
      <x15ac:absPath xmlns:x15ac="http://schemas.microsoft.com/office/spreadsheetml/2010/11/ac" url="C:\Users\jitka.novakova7\Desktop\"/>
    </mc:Choice>
  </mc:AlternateContent>
  <bookViews>
    <workbookView windowHeight="11700" windowWidth="28800" xWindow="0" yWindow="0"/>
  </bookViews>
  <sheets>
    <sheet name="kalkulačka projektu" r:id="rId1" sheetId="3"/>
    <sheet name="přehled jednotek" r:id="rId2" sheetId="2" state="hidden"/>
    <sheet name="spolufinancování" r:id="rId3" sheetId="4" state="hidden"/>
    <sheet name="data" r:id="rId4" sheetId="5" state="hidden"/>
    <sheet name="Finanční plán" r:id="rId5" sheetId="6"/>
    <sheet name="List1" r:id="rId6" sheetId="7"/>
  </sheets>
  <definedNames>
    <definedName localSheetId="1" name="_ftn1">'přehled jednotek'!$G$9</definedName>
    <definedName localSheetId="1" name="_ftnref1">'přehled jednotek'!$G$6</definedName>
    <definedName name="DPH">data!$F$2:$F$4</definedName>
    <definedName name="nájem">data!$D$2:$D$4</definedName>
    <definedName name="počet_pečujících_osob">data!$I$2:$I$6</definedName>
    <definedName name="příjemce">data!$B$2:$B$8</definedName>
    <definedName name="rekvalifikace">data!$E$2:$E$4</definedName>
    <definedName name="území">data!$G$2:$G$4</definedName>
    <definedName name="zprovoznění">data!$C$2:$C$7</definedName>
  </definedNames>
  <calcPr calcId="162913"/>
  <customWorkbookViews>
    <customWorkbookView activeSheetId="3" guid="{A594C90E-2FDA-4253-A15F-911FD0508768}" maximized="1" mergeInterval="0" name="Mašín Zdeněk Ing. – osobní zobrazení" personalView="1" windowHeight="779" windowWidth="1276"/>
  </customWorkbookViews>
</workbook>
</file>

<file path=xl/calcChain.xml><?xml version="1.0" encoding="utf-8"?>
<calcChain xmlns="http://schemas.openxmlformats.org/spreadsheetml/2006/main">
  <c i="6" l="1" r="B4"/>
  <c i="6" r="B5" s="1"/>
  <c i="6" r="B6" s="1"/>
  <c i="6" r="B7" s="1"/>
  <c i="6" r="B8" s="1"/>
  <c i="6" r="B9" s="1"/>
  <c i="6" r="B10" s="1"/>
  <c i="3" l="1" r="E15"/>
  <c i="3" r="E14"/>
  <c i="3" l="1" r="F15"/>
  <c i="3" r="G15" s="1"/>
  <c i="3" r="F14"/>
  <c i="3" r="G14" s="1"/>
  <c i="3" l="1" r="F27"/>
  <c i="3" r="F26"/>
  <c i="3" r="F25"/>
  <c i="3" r="F24"/>
  <c i="3" r="F23"/>
  <c i="3" r="F22"/>
  <c i="3" r="E22"/>
  <c i="3" r="E25"/>
  <c i="3" r="E26"/>
  <c i="3" l="1" r="F30"/>
  <c i="3" r="E24"/>
  <c i="3" r="E23"/>
  <c i="3" r="E20"/>
  <c i="3" r="E19"/>
  <c i="3" r="E18"/>
  <c i="3" r="E17"/>
  <c i="3" r="E16"/>
  <c i="3" l="1" r="F31"/>
  <c i="3" r="E31"/>
  <c i="3" r="D43"/>
  <c i="3" l="1" r="E43"/>
  <c i="3" l="1" r="E40"/>
  <c i="3" l="1" r="E27"/>
  <c i="3" r="G26"/>
  <c i="3" r="G25"/>
  <c i="3" r="G24"/>
  <c i="3" r="G23"/>
  <c i="3" r="G22"/>
  <c i="3" l="1" r="G27"/>
  <c i="3" r="E21"/>
  <c i="3" l="1" r="F16"/>
  <c i="3" r="F18"/>
  <c i="3" r="G18" s="1"/>
  <c i="3" r="F17"/>
  <c i="3" r="F19"/>
  <c i="3" r="G19" s="1"/>
  <c i="3" r="F20"/>
  <c i="3" r="F21"/>
  <c i="6" l="1" r="C6"/>
  <c i="6" r="C5"/>
  <c i="6" r="D7"/>
  <c i="3" r="D41"/>
  <c i="3" r="D44"/>
  <c i="3" r="G16"/>
  <c i="3" r="G21"/>
  <c i="6" r="D10" s="1"/>
  <c i="3" r="G20"/>
  <c i="6" r="D8" s="1"/>
  <c i="3" r="G17"/>
  <c i="3" r="E28"/>
  <c i="6" l="1" r="D9"/>
  <c i="6" r="C4"/>
  <c i="6" r="D6"/>
  <c i="6" r="C7"/>
  <c i="6" r="C8"/>
  <c i="3" r="F28"/>
  <c i="6" l="1" r="C9"/>
  <c i="6" r="C10" s="1"/>
  <c i="3" r="G28"/>
  <c i="3" r="E41"/>
  <c i="3" l="1" r="D40"/>
  <c i="5" r="C10"/>
  <c i="3" r="G29"/>
  <c i="3" l="1" r="G34"/>
  <c i="6" r="C3" s="1"/>
  <c i="6" r="D5"/>
  <c i="3" r="D45"/>
  <c i="6" l="1" r="C11"/>
  <c i="6" r="D4"/>
  <c i="3" r="G31"/>
  <c i="3" r="G30"/>
  <c i="3" r="G32"/>
  <c i="3" r="F32" s="1"/>
  <c i="6" r="C12"/>
  <c i="6" r="D3"/>
  <c i="3" r="E45"/>
  <c i="6" l="1" r="D11"/>
  <c i="3" r="G33"/>
  <c i="3" r="F33" s="1"/>
  <c i="3" r="G35"/>
</calcChain>
</file>

<file path=xl/sharedStrings.xml><?xml version="1.0" encoding="utf-8"?>
<sst xmlns="http://schemas.openxmlformats.org/spreadsheetml/2006/main" count="200" uniqueCount="163">
  <si>
    <t>typ jednotky</t>
  </si>
  <si>
    <t>částka na dítě</t>
  </si>
  <si>
    <t>způsob prokazování</t>
  </si>
  <si>
    <t>vybudování</t>
  </si>
  <si>
    <t>vybudování - křížové financování</t>
  </si>
  <si>
    <t>transformace</t>
  </si>
  <si>
    <t xml:space="preserve">transformace - křížové financování </t>
  </si>
  <si>
    <t>Co jednotka pokrývá</t>
  </si>
  <si>
    <t>Provoz (= 1% docházky)</t>
  </si>
  <si>
    <t>Rekvalifikace pečující osoby</t>
  </si>
  <si>
    <t>Nájemné</t>
  </si>
  <si>
    <t xml:space="preserve">Jednotkový náklad za jednotku „vytvoření místa v zařízení péče o děti“ zahrnuje pouze výdaje související s pořízením vybavení, nákupem výukových pomůcek a s řízením projektové fáze zaměřené na vytvoření zařízení. </t>
  </si>
  <si>
    <t xml:space="preserve">Jednotkový náklad za jednotku „vytvoření místa v zařízení péče o děti“ zahrnuje pouze výdaje související s pořízením vybavení, nákupem výukových pomůcek a s řízením projektové fáze zaměřené na vytvoření zařízení. </t>
  </si>
  <si>
    <t>Definice jednotky</t>
  </si>
  <si>
    <t xml:space="preserve">buď doložení výpisu z evidence provozovatelů dětských skupin provozované Ministerstvem práce a sociálních věci, nebo doložení živnostenského oprávnění dle příslušné právní úpravy, a dále provozní řád dětské skupiny; formou kontroly na místě u zařízení péče o děti budeme ověřovat, zda je v provozovně vybavení a zařízení minimálně v rozsahu, jež zajišťuje splnění definice vytvořeného místa ve školce. </t>
  </si>
  <si>
    <t>Vytvořené místo v zařízení péče o děti – křížové financování je takové místo, které je započteno do kapacity zařízení, jež je doložena registrací dětské skupiny dle zákona č. 247/2014 Sb., nebo v případě živnosti doložením dokumentu dokládajícího souhlas příslušné krajské hygienické stanice s provozem zařízení, v němž bude uvedena kapacita zařízení a souhlasné stanovisko s naplněním podmínek příslušné hygienické vyhlášky. Existenci vybudování dále dokazuje vybavení zařízení, tj. pro každé místo musí existovat židle, prostor pro práci u stolu, postel / lehátko.</t>
  </si>
  <si>
    <t>Jelikož bude Řídící orgán OPZ vyžadovat buď doložení výpisu z evidence provozovatelů dětských skupin provozované Ministerstvem práce a sociálních věci, nebo doložení živnostenského oprávnění dle příslušné právní úpravy, tímto bude kontrola dodržení zákonných podmínek přenesena na poskytovatele registrací či oprávnění. Stejně tak zařízení, které budou provozovány jako živnost, musí splnit tyto hygienické normy již při udělení souhlasu příslušné hygienické stanice, takže se považují za splněné udělením živnostenského oprávnění.</t>
  </si>
  <si>
    <t>poznámka</t>
  </si>
  <si>
    <t>Lze čerpat pouze společně</t>
  </si>
  <si>
    <t xml:space="preserve">Za potřebné náklady při vytváření zařízení péče o děti z prostor, které jsou v kvalitním technickém stavu, nicméně dosud jako zařízení péče o děti nesloužily, Řídicí orgán OPZ identifikoval tyto položky: osazení nových zařizovacích předmětů (umyvadlo, sprchový kout, záchodová mísa),
 položení nových podlahových krytin (koberec a dlažba),
 položení obkladů na zdi v koupelně, WC a částečně v kuchyňce,
 zabudování kuchyňské linky,
 vymalování místností, 
 oprava elektrického vedení v prostorech,
 zpracování projektové dokumentace.
</t>
  </si>
  <si>
    <t xml:space="preserve">Transformované místo v dětské skupině je tedy takové místo, které vzniklo v již existujícím zařízení péče o děti, a je započteno do kapacity zařízení. Kapacita se dokládá výpisem z evidence poskytovatelů provozované ministerstvem práce a sociálních věci, Existenci vybudování dále dokazuje vybavení dětské skupiny, tj. pro každé místo musí existovat židle, prostor pro práci u stolu, postel / lehátko. </t>
  </si>
  <si>
    <t xml:space="preserve">podíl na vybudování: 
50% stavební úpravy prostor, 
100% pořízení vybavení (docházkový systém), 
10% pořízení výukových pomůcek,
100% řízení projektové fáze zaměřené na transformace zařízení.
</t>
  </si>
  <si>
    <t xml:space="preserve">Kontrola projektů z úrovně Řídicího orgánu OPZ bude zajišťovat:
 ověření množství dosažených jednotek, na základě nichž jsou kalkulovány způsobilé výdaje projektu, ověření dodržení kvality minimálně v rozsahu definované Řídicím orgánem OPZ.  
</t>
  </si>
  <si>
    <t>Každé jedno procento reálně dosažené docházky v rozmezí 20 – 75 každého dítěte (započteného do kapacity zařízení) v zařízení péče o děti tvoří jednu jednotku, a je splněno, pokud je zařízení péče o děti provozováno (dle dokumentu upravujícího pravidla / zásady fungování tohoto zařízení a v souladu se stanovenými standardy provozu) a zároveň zařízení jako celek dosáhlo za relevantní období alespoň 20 % docházky (tj. poměr půldenních přítomností dětí v zařízení a celkového počtu půldnů v pracovní dny vynásobeného počtem míst daných kapacitou zařízení dosáhl za relevantní období alespoň 20 %). Při dosažení 75 a vyššího % docházky je považováno místo za provozované plně, čímž splňuje nárok na 100% provozní náklady.</t>
  </si>
  <si>
    <t xml:space="preserve"> mzdy pedagogických a nepedagogických pracovníků,
 zajištění řízení projektu podpořeného z OPZ.
 výdaje na průběžnou obnovu didaktických a hracích potřeb / pomůcek spotřebního charakteru (např. výtvarné potřeby pro děti, knihy apod.),
 výdaje na zajištění stravování dětí v dětské skupině ,
 nákup léků a zdravotnického materiálu,
 nákup vody (vodné, stočné), paliv a energie,
 internetové a telefonické připojení, poštovné,
 úklidové a čisticí služby,
 pojištění majetku.
</t>
  </si>
  <si>
    <t>Řídící orgán OPZ dále stanovil pravidlo pro všechny projekty využívající standardní stupnici jednotkových nákladů na zařízení péče o děti, kterým je nezbytnost zajistit provoz zařízení péče o děti alespoň v takové míře, aby prostředky proplacené za celou dobu realizace projektu za jednotku „procento obsazenosti zařízení péče o děti“ nebyly nižší než prostředky proplacené za jednotky „vytvořené místo v zařízení péče o děti“ a „vytvořené místo v zařízení péče o děti – křížové financování“, resp. jednotky „transformované místo v dětské skupině“ a „transformované místo v dětské skupině – křížové financování“.</t>
  </si>
  <si>
    <t>1) elektronická docházka
2) způsobilost rodičů dětí</t>
  </si>
  <si>
    <t xml:space="preserve">úhrada nájemného prostor, ve kterých je poskytována služba péče o děti, přičemž se jedná o prostory najímané za úplatu. </t>
  </si>
  <si>
    <t>22 421 Kč (jednorázově, pro plátce i neplátce)</t>
  </si>
  <si>
    <t>9005 (jednorázově, pro plátce i neplátce)</t>
  </si>
  <si>
    <t xml:space="preserve">Jednotku na nájem mohou žádat pouze příjemci, jež nevyužívají prostor poskytnutý bezplatně (např. od města apod.). Tuto skutečnost musí doložit nájemní smlouvou.  </t>
  </si>
  <si>
    <t xml:space="preserve"> Dosažení jednotky je navázáno na splnění alespoň minimální hranice obsazenosti, kterou Řídící orgán OPZ určil na úrovni alespoň 20 %. </t>
  </si>
  <si>
    <t xml:space="preserve">Cílem jednotky je pokrýt náklady na kurz profesní kvalifikace a získání osvědčení o kvalifikaci pro pečující osoby v zařízení péče o děti, které nesplňují požadavky na kvalifikaci pečující osoby dle zákona č. 247/2014 Sb., o poskytování služby péče o dítě v dětské skupině a o změně souvisejících zákonů, resp. dle zákona č. 455/1991 Sb., o živnostenském podnikání.  </t>
  </si>
  <si>
    <t xml:space="preserve">Splnění jednotky se dokládá potvrzením o složení zkoušky rekvalifikačního kurzu a současně doložením pracovněprávního vztahu s osobou, která zkoušku úspěšně složila. Podmínkou proplacení jednotkového nákladu za zvýšení kvalifikace je alespoň šestiměsíční pracovní působení rekvalifikované osoby v zařízení péče o děti podpořeném z OPZ. </t>
  </si>
  <si>
    <t>14 178 Kč/ osoba (max. 2, resp. 3 na projekt dle kapacity dětí)</t>
  </si>
  <si>
    <t>Jednotkový náklad zahrnuje náklady na kurz a zkoušku na získání kvalifikace</t>
  </si>
  <si>
    <t xml:space="preserve">Proplacení jednotky je možné žádat ve zprávě o realizaci až po skončení 6 měsíčního období pracovního působení rekvalifikované osoby v zařízení péče o děti, které následuje po složení zkoušky. Příjemce bude mít k dispozici pouze tolik jednotek, kolik je povinný počet pečujících osob dle kapacity zařízení péče o děti. </t>
  </si>
  <si>
    <t>Název jednotky</t>
  </si>
  <si>
    <t>DPH</t>
  </si>
  <si>
    <t>osoba</t>
  </si>
  <si>
    <t>procento/dítě/6měsíců</t>
  </si>
  <si>
    <t>1. Provoz (prvních 6 měsíců provozu)</t>
  </si>
  <si>
    <t>2. Provoz (druhých 6 měsíců provozu)</t>
  </si>
  <si>
    <t>3. Provoz (třetích 6 měsíců provozu)</t>
  </si>
  <si>
    <t>4. Provoz (čtvrtých 6 měsíců provozu)</t>
  </si>
  <si>
    <t>1. nájemné (prvních 6 měsíců provozu)</t>
  </si>
  <si>
    <t>3. nájemné (třetích 6 měsíců provozu)</t>
  </si>
  <si>
    <t>2.nájemné (druhých 6 měsíců provozu)</t>
  </si>
  <si>
    <t>4. nájemné (čtvrtých 6 měsíců provozu)</t>
  </si>
  <si>
    <t>nájem/6měsíců/dítě</t>
  </si>
  <si>
    <t>Celkem</t>
  </si>
  <si>
    <t>zprovoznění</t>
  </si>
  <si>
    <t>nájem</t>
  </si>
  <si>
    <t>rekvalifikace</t>
  </si>
  <si>
    <t>příjemce</t>
  </si>
  <si>
    <t>částka na dítě vč DPH</t>
  </si>
  <si>
    <t>částka na dítě bez DPH</t>
  </si>
  <si>
    <t>Měrná jednotka</t>
  </si>
  <si>
    <t>Počet jednotek</t>
  </si>
  <si>
    <t>Jednotková cena</t>
  </si>
  <si>
    <t>Organizační složka státu a příspěvkové organizace státu</t>
  </si>
  <si>
    <t>EU podíl</t>
  </si>
  <si>
    <t>ESF</t>
  </si>
  <si>
    <t>Národní podíl</t>
  </si>
  <si>
    <t>Státní rozpočet</t>
  </si>
  <si>
    <t>Příjemce</t>
  </si>
  <si>
    <t>Právnické osoby vykonávající činnost škol a školských zařízení</t>
  </si>
  <si>
    <t>max. 10%</t>
  </si>
  <si>
    <t>min. 5%</t>
  </si>
  <si>
    <t>Územní samosprávné celky a jejich příspěvkové organizace</t>
  </si>
  <si>
    <t>Veřejné vysoké školy a výzkumné instituce</t>
  </si>
  <si>
    <t>Soukromoprávní subjekty vykonávající veřejně prospěšnou činnost</t>
  </si>
  <si>
    <t>Ostatní subjekty neobsažené ve výše uvedených kategoriích</t>
  </si>
  <si>
    <t>min. 15%</t>
  </si>
  <si>
    <t>Pravidla spolufinancování pro příjemce na území méně rozvinutých regionů</t>
  </si>
  <si>
    <t>Pravidla spolufinancování pro příjemce na území regionu hl. m. Prahy</t>
  </si>
  <si>
    <t>max. 45%</t>
  </si>
  <si>
    <t>Hlavní město Praha a jeho příspěvkové organizace</t>
  </si>
  <si>
    <t>min. 50%</t>
  </si>
  <si>
    <t>území</t>
  </si>
  <si>
    <t>Praha</t>
  </si>
  <si>
    <t>Dobrovolný svazek obcí dle zákona č.128/2000 Sb., o obcích</t>
  </si>
  <si>
    <t xml:space="preserve">Kraj, obec či jimi zřizovaná organizace </t>
  </si>
  <si>
    <t>Nestátní nezisková organizace</t>
  </si>
  <si>
    <t xml:space="preserve">Organizační složka státu či jí zřízená příspěvková organizace </t>
  </si>
  <si>
    <t>Poradenská a vzdělávací instituce</t>
  </si>
  <si>
    <t>Sociální partner</t>
  </si>
  <si>
    <t>Zaměstnavatel</t>
  </si>
  <si>
    <t>Ano</t>
  </si>
  <si>
    <t>Ne</t>
  </si>
  <si>
    <t>Plátce</t>
  </si>
  <si>
    <t>Neplátce</t>
  </si>
  <si>
    <t>Celá ČR mimo Prahu</t>
  </si>
  <si>
    <t>Spolufinancování pro příjemce z hl. m. Prahy</t>
  </si>
  <si>
    <t>%</t>
  </si>
  <si>
    <t>Spolufinancování pro příjemce z méně rozvinutého regionu (celá ČR mimo Prahu)</t>
  </si>
  <si>
    <t>Nájem za úplatu?</t>
  </si>
  <si>
    <t>Rekvalifikace pečujících osob?</t>
  </si>
  <si>
    <t>Vyúčtování fáze provozu</t>
  </si>
  <si>
    <t>Příjemci zbylo ze zálohy po vyúčtování</t>
  </si>
  <si>
    <t>Částka, kterou obdrží příjemce jako další platbu předfinancování na další fázi provozu</t>
  </si>
  <si>
    <t>NNO - Soukromoprávní subjekty vykonávající veřejně prospěšnou činnost</t>
  </si>
  <si>
    <r>
      <t xml:space="preserve">Jednotka </t>
    </r>
    <r>
      <rPr>
        <b/>
        <sz val="12"/>
        <color rgb="FF333333"/>
        <rFont val="Calibri"/>
        <family val="2"/>
        <charset val="238"/>
        <scheme val="minor"/>
      </rPr>
      <t>„nájemné zařízení péče o děti“</t>
    </r>
    <r>
      <rPr>
        <sz val="12"/>
        <color rgb="FF333333"/>
        <rFont val="Calibri"/>
        <family val="2"/>
        <charset val="238"/>
        <scheme val="minor"/>
      </rPr>
      <t xml:space="preserve"> je určena na úhradu nájemného prostor, ve kterých je poskytována služba péče o děti, přičemž se jedná o prostory najímané za úplatu. Jednotka je poskytována současně s jednotkou „procento obsazenosti v zařízení péče o děti“, a to vždy na 6 měsíců provozu (tj. monitorovací období). </t>
    </r>
  </si>
  <si>
    <t>20 053 vč. DPH, resp. 16 992 bez DPH (jednorázově)</t>
  </si>
  <si>
    <t>9 518 vč. DPH, resp. 8 279 Kč bez DPH (jednorázově)</t>
  </si>
  <si>
    <t>628 /dítě a půlrok</t>
  </si>
  <si>
    <t xml:space="preserve">56 Kč /půlrok -náklad na nájemné prostor za jedno místo v zařízení péče o děti vypočtený za každé jedno procento obsazenosti (bez DPH pro všechny typy příjemců) </t>
  </si>
  <si>
    <t>Veřejné vysoké školy (kromě státních vysokých škol) a výzkumné organizace (dle zákona č. 130/2002 Sb.)</t>
  </si>
  <si>
    <t>Soukromoprávní subjekt vykonávající veřejně prospěšnou činnost (o.p.s.,spolky, ústavy, církve a náboženské společnosti, nadace a nadační fondy, MAS, Hospodářská komora, Agrární komora, svazy, asociace)</t>
  </si>
  <si>
    <t>Organizační složka státu či příspěvková organizace státu, státní vysoké školy, školy a školská zařízení zřizovaná ministerstvy dle školského zákona (č. 561/2004 Sb.)</t>
  </si>
  <si>
    <t>Ostatní subjekty neobsažené ve výše uvedených kategoriích (obchodní společnosti, státní podniky, družstva, OSVČ, profesní komory)</t>
  </si>
  <si>
    <t>Kalkulace zálohových plateb</t>
  </si>
  <si>
    <t>Kvalifikovaná pečující osoba</t>
  </si>
  <si>
    <t>Procento obsazenosti pro výpočet</t>
  </si>
  <si>
    <t xml:space="preserve">Právnická osoba vykonávající činnost škol a školských zařízení </t>
  </si>
  <si>
    <t>Územní samosprávný celek (mimo hl. m. Prahy) či jeho příspěvkové organizace (Kraje, obce, organizační složky krajů a obcí, příspěvkové organizace zřizované kraji a obcemi (s výjimkou škol a školských zařízení) a dobrovolné svazky obcí</t>
  </si>
  <si>
    <t>Zde zadejte obsazenost, kterou předpokládáte, že dosáhnete</t>
  </si>
  <si>
    <t>Obsazenost zařízení péče o děti (%)</t>
  </si>
  <si>
    <t>Zadejte kapacitu zařízení péče o děti (počet dětí: min. 5 - max. 24)</t>
  </si>
  <si>
    <t>Vymezení oprávněného žadatele</t>
  </si>
  <si>
    <t>Zadejte území realizace</t>
  </si>
  <si>
    <t>1. záloha (snížená o % spolufinancování bude vyplacena po podpisu právního aktu)</t>
  </si>
  <si>
    <t>Počet osob k rekvalifikaci</t>
  </si>
  <si>
    <t>počet pečujících osob</t>
  </si>
  <si>
    <t>Podíl ESF na dotaci</t>
  </si>
  <si>
    <t>Podíl státního rozpočtu na dotaci</t>
  </si>
  <si>
    <t>záloha</t>
  </si>
  <si>
    <t>vyúčtování</t>
  </si>
  <si>
    <t>vybudování/transformace</t>
  </si>
  <si>
    <t>provoz</t>
  </si>
  <si>
    <t>závěrečná platba</t>
  </si>
  <si>
    <t>pořadí platby</t>
  </si>
  <si>
    <t>Součtový řádek</t>
  </si>
  <si>
    <t>Kontrola</t>
  </si>
  <si>
    <t>Struktura finančního plánu v žádosti o podporu</t>
  </si>
  <si>
    <t xml:space="preserve">Zadání základních parametrů dětské skupiny dle zákona č. 274/2014 Sb. </t>
  </si>
  <si>
    <t>Zadejte počet monitorovacích období     (1 období = 6 měsíců)</t>
  </si>
  <si>
    <t>5. Provoz (pátých 6 měsíců provozu)</t>
  </si>
  <si>
    <t>6. Provoz (šestých 6 měsíců provozu)</t>
  </si>
  <si>
    <t>5.nájemné (pátých 6 měsíců provozu)</t>
  </si>
  <si>
    <t>6. nájemné (šestých 6 měsíců provozu)</t>
  </si>
  <si>
    <r>
      <rPr>
        <b/>
        <sz val="11"/>
        <color theme="1"/>
        <rFont val="Calibri"/>
        <family val="2"/>
        <charset val="238"/>
        <scheme val="minor"/>
      </rPr>
      <t>1. záloha včetně spolufinancování</t>
    </r>
    <r>
      <rPr>
        <sz val="11"/>
        <color theme="1"/>
        <rFont val="Calibri"/>
        <family val="2"/>
        <charset val="238"/>
        <scheme val="minor"/>
      </rPr>
      <t xml:space="preserve"> 
(vkládá se při generování F1)</t>
    </r>
  </si>
  <si>
    <t>Dotace celkem po odečtení spolufinancování</t>
  </si>
  <si>
    <t xml:space="preserve">Nárok na dotaci celkem                    </t>
  </si>
  <si>
    <t>počet dětí</t>
  </si>
  <si>
    <t>Srovnání jednotkových nákladů (v Kč)</t>
  </si>
  <si>
    <t>Původní jednotkový náklad v Kč</t>
  </si>
  <si>
    <t>Bez DPH v Kč</t>
  </si>
  <si>
    <t>Aktualizovaný jednotkový náklad v Kč</t>
  </si>
  <si>
    <t>Vybudování</t>
  </si>
  <si>
    <t>Transformace</t>
  </si>
  <si>
    <t>Pronájem</t>
  </si>
  <si>
    <t>Obsazenost</t>
  </si>
  <si>
    <t>Zadejte způsob vzniku zařízení  či uvedení do provozu</t>
  </si>
  <si>
    <t>Vybudování a provoz dětské skupiny</t>
  </si>
  <si>
    <t>Transformace a provoz dětské skupiny</t>
  </si>
  <si>
    <t>Plátce DPH?</t>
  </si>
  <si>
    <t>Vybudování zařízení péče o děti</t>
  </si>
  <si>
    <t>místo</t>
  </si>
  <si>
    <t>Transformace zařízení péče o děti</t>
  </si>
  <si>
    <t>Pouze provoz dětské skupiny</t>
  </si>
  <si>
    <t>mezivýpočet pro výpočet 1. zálohy (buňka G34 v listu "kalkulačka projektu"</t>
  </si>
  <si>
    <t xml:space="preserve">Kalkulace rozpočtu projektové žádosti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</si>
</sst>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0\ &quot;Kč&quot;;[Red]\-#,##0\ &quot;Kč&quot;"/>
    <numFmt numFmtId="43" formatCode="_-* #,##0.00\ _K_č_-;\-* #,##0.00\ _K_č_-;_-* &quot;-&quot;??\ _K_č_-;_-@_-"/>
    <numFmt numFmtId="44" formatCode="_-* #,##0.00\ &quot;Kč&quot;_-;\-* #,##0.00\ &quot;Kč&quot;_-;_-* &quot;-&quot;??\ &quot;Kč&quot;_-;_-@_-"/>
    <numFmt numFmtId="164" formatCode="#,##0\ &quot;Kč&quot;"/>
    <numFmt numFmtId="165" formatCode="#,##0.00\ &quot;Kč&quot;"/>
  </numFmts>
  <fonts count="35" x14ac:knownFonts="1">
    <font>
      <sz val="11"/>
      <color theme="1"/>
      <name val="Calibri"/>
      <family val="2"/>
      <charset val="238"/>
      <scheme val="minor"/>
    </font>
    <font>
      <b/>
      <sz val="11"/>
      <color theme="1"/>
      <name val="Calibri"/>
      <family val="2"/>
      <charset val="238"/>
      <scheme val="minor"/>
    </font>
    <font>
      <sz val="8"/>
      <color theme="1"/>
      <name val="Wingdings"/>
      <charset val="2"/>
    </font>
    <font>
      <sz val="11"/>
      <color theme="1"/>
      <name val="Arial"/>
      <family val="2"/>
      <charset val="238"/>
    </font>
    <font>
      <u/>
      <sz val="11"/>
      <color theme="10"/>
      <name val="Calibri"/>
      <family val="2"/>
      <charset val="238"/>
      <scheme val="minor"/>
    </font>
    <font>
      <sz val="14"/>
      <color rgb="FFFF0000"/>
      <name val="Calibri"/>
      <family val="2"/>
      <charset val="238"/>
      <scheme val="minor"/>
    </font>
    <font>
      <sz val="11"/>
      <color theme="1"/>
      <name val="Symbol"/>
      <family val="1"/>
      <charset val="2"/>
    </font>
    <font>
      <b/>
      <sz val="14"/>
      <color theme="1"/>
      <name val="Calibri"/>
      <family val="2"/>
      <charset val="238"/>
      <scheme val="minor"/>
    </font>
    <font>
      <sz val="11"/>
      <color theme="1"/>
      <name val="Cambria"/>
      <family val="1"/>
      <charset val="238"/>
    </font>
    <font>
      <sz val="11"/>
      <color rgb="FF333333"/>
      <name val="Calibri"/>
      <family val="2"/>
      <charset val="238"/>
      <scheme val="minor"/>
    </font>
    <font>
      <b/>
      <sz val="12"/>
      <color theme="1"/>
      <name val="Calibri"/>
      <family val="2"/>
      <charset val="238"/>
      <scheme val="minor"/>
    </font>
    <font>
      <sz val="12"/>
      <color theme="1"/>
      <name val="Calibri"/>
      <family val="2"/>
      <charset val="238"/>
      <scheme val="minor"/>
    </font>
    <font>
      <sz val="12"/>
      <color rgb="FF333333"/>
      <name val="Calibri"/>
      <family val="2"/>
      <charset val="238"/>
      <scheme val="minor"/>
    </font>
    <font>
      <b/>
      <sz val="12"/>
      <color rgb="FF333333"/>
      <name val="Calibri"/>
      <family val="2"/>
      <charset val="238"/>
      <scheme val="minor"/>
    </font>
    <font>
      <b/>
      <sz val="16"/>
      <color rgb="FFFF0000"/>
      <name val="Calibri"/>
      <family val="2"/>
      <charset val="238"/>
      <scheme val="minor"/>
    </font>
    <font>
      <b/>
      <sz val="20"/>
      <color rgb="FFFF0000"/>
      <name val="Calibri"/>
      <family val="2"/>
      <charset val="238"/>
      <scheme val="minor"/>
    </font>
    <font>
      <sz val="11"/>
      <color theme="1"/>
      <name val="Calibri"/>
      <family val="2"/>
      <charset val="238"/>
      <scheme val="minor"/>
    </font>
    <font>
      <b/>
      <sz val="14"/>
      <color theme="4"/>
      <name val="Calibri"/>
      <family val="2"/>
      <charset val="238"/>
      <scheme val="minor"/>
    </font>
    <font>
      <b/>
      <sz val="11"/>
      <color theme="4"/>
      <name val="Calibri"/>
      <family val="2"/>
      <charset val="238"/>
      <scheme val="minor"/>
    </font>
    <font>
      <sz val="10"/>
      <color theme="1"/>
      <name val="Arial"/>
      <family val="2"/>
      <charset val="238"/>
    </font>
    <font>
      <sz val="10"/>
      <color rgb="FF1F497D"/>
      <name val="Calibri"/>
      <family val="2"/>
      <charset val="238"/>
    </font>
    <font>
      <i/>
      <sz val="10"/>
      <color theme="1"/>
      <name val="Arial"/>
      <family val="2"/>
      <charset val="238"/>
    </font>
    <font>
      <b/>
      <sz val="12"/>
      <color theme="5" tint="-0.499984740745262"/>
      <name val="Calibri"/>
      <family val="2"/>
      <charset val="238"/>
      <scheme val="minor"/>
    </font>
    <font>
      <b/>
      <sz val="11"/>
      <color theme="5" tint="-0.499984740745262"/>
      <name val="Calibri"/>
      <family val="2"/>
      <charset val="238"/>
      <scheme val="minor"/>
    </font>
    <font>
      <i/>
      <sz val="10"/>
      <color theme="1"/>
      <name val="Calibri"/>
      <family val="2"/>
      <charset val="238"/>
      <scheme val="minor"/>
    </font>
    <font>
      <b/>
      <sz val="11"/>
      <name val="Calibri"/>
      <family val="2"/>
      <charset val="238"/>
      <scheme val="minor"/>
    </font>
    <font>
      <sz val="11"/>
      <name val="Calibri"/>
      <family val="2"/>
      <charset val="238"/>
      <scheme val="minor"/>
    </font>
    <font>
      <b/>
      <sz val="12"/>
      <name val="Calibri"/>
      <family val="2"/>
      <charset val="238"/>
      <scheme val="minor"/>
    </font>
    <font>
      <b/>
      <sz val="16"/>
      <color theme="1"/>
      <name val="Calibri"/>
      <family val="2"/>
      <charset val="238"/>
      <scheme val="minor"/>
    </font>
    <font>
      <sz val="11"/>
      <color rgb="FFFF0000"/>
      <name val="Calibri"/>
      <family val="2"/>
      <charset val="238"/>
      <scheme val="minor"/>
    </font>
    <font>
      <b/>
      <sz val="10"/>
      <color rgb="FF000000"/>
      <name val="Arial"/>
      <family val="2"/>
      <charset val="238"/>
    </font>
    <font>
      <sz val="10"/>
      <color theme="1"/>
      <name val="Times New Roman"/>
      <family val="1"/>
      <charset val="238"/>
    </font>
    <font>
      <sz val="10"/>
      <color rgb="FF000000"/>
      <name val="Arial"/>
      <family val="2"/>
      <charset val="238"/>
    </font>
    <font>
      <sz val="11"/>
      <color theme="1"/>
      <name val="Calibri"/>
      <family val="2"/>
      <charset val="238"/>
    </font>
    <font>
      <sz val="11"/>
      <color rgb="FF1F497D"/>
      <name val="Calibri"/>
      <family val="2"/>
      <charset val="238"/>
      <scheme val="minor"/>
    </font>
  </fonts>
  <fills count="15">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2" tint="-0.24994659260841701"/>
        <bgColor indexed="64"/>
      </patternFill>
    </fill>
    <fill>
      <patternFill patternType="solid">
        <fgColor theme="2" tint="-0.49998474074526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tint="-0.34998626667073579"/>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auto="1"/>
      </left>
      <right style="double">
        <color auto="1"/>
      </right>
      <top style="double">
        <color auto="1"/>
      </top>
      <bottom style="double">
        <color auto="1"/>
      </bottom>
      <diagonal/>
    </border>
    <border>
      <left style="double">
        <color auto="1"/>
      </left>
      <right/>
      <top style="double">
        <color auto="1"/>
      </top>
      <bottom style="thin">
        <color auto="1"/>
      </bottom>
      <diagonal/>
    </border>
    <border>
      <left style="double">
        <color auto="1"/>
      </left>
      <right/>
      <top style="thin">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thin">
        <color auto="1"/>
      </left>
      <right style="thin">
        <color auto="1"/>
      </right>
      <top style="thin">
        <color auto="1"/>
      </top>
      <bottom style="double">
        <color auto="1"/>
      </bottom>
      <diagonal/>
    </border>
    <border>
      <left style="thin">
        <color indexed="64"/>
      </left>
      <right style="thin">
        <color auto="1"/>
      </right>
      <top/>
      <bottom style="double">
        <color auto="1"/>
      </bottom>
      <diagonal/>
    </border>
    <border>
      <left style="thin">
        <color auto="1"/>
      </left>
      <right style="double">
        <color auto="1"/>
      </right>
      <top style="thin">
        <color auto="1"/>
      </top>
      <bottom style="double">
        <color auto="1"/>
      </bottom>
      <diagonal/>
    </border>
    <border>
      <left style="double">
        <color auto="1"/>
      </left>
      <right/>
      <top/>
      <bottom style="double">
        <color auto="1"/>
      </bottom>
      <diagonal/>
    </border>
    <border>
      <left style="double">
        <color auto="1"/>
      </left>
      <right/>
      <top style="double">
        <color auto="1"/>
      </top>
      <bottom/>
      <diagonal/>
    </border>
    <border>
      <left style="thin">
        <color auto="1"/>
      </left>
      <right style="thin">
        <color auto="1"/>
      </right>
      <top style="double">
        <color auto="1"/>
      </top>
      <bottom/>
      <diagonal/>
    </border>
    <border>
      <left style="double">
        <color auto="1"/>
      </left>
      <right style="double">
        <color auto="1"/>
      </right>
      <top/>
      <bottom style="thin">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diagonal/>
    </border>
    <border>
      <left style="double">
        <color auto="1"/>
      </left>
      <right style="double">
        <color auto="1"/>
      </right>
      <top style="double">
        <color auto="1"/>
      </top>
      <bottom style="thin">
        <color auto="1"/>
      </bottom>
      <diagonal/>
    </border>
    <border>
      <left style="double">
        <color auto="1"/>
      </left>
      <right style="double">
        <color auto="1"/>
      </right>
      <top style="thin">
        <color auto="1"/>
      </top>
      <bottom style="double">
        <color auto="1"/>
      </bottom>
      <diagonal/>
    </border>
    <border>
      <left style="double">
        <color auto="1"/>
      </left>
      <right/>
      <top style="thin">
        <color auto="1"/>
      </top>
      <bottom style="double">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right/>
      <top style="thin">
        <color auto="1"/>
      </top>
      <bottom style="thin">
        <color auto="1"/>
      </bottom>
      <diagonal/>
    </border>
    <border>
      <left/>
      <right style="double">
        <color auto="1"/>
      </right>
      <top style="thin">
        <color auto="1"/>
      </top>
      <bottom style="thin">
        <color auto="1"/>
      </bottom>
      <diagonal/>
    </border>
    <border>
      <left style="double">
        <color auto="1"/>
      </left>
      <right/>
      <top style="thin">
        <color auto="1"/>
      </top>
      <bottom/>
      <diagonal/>
    </border>
    <border>
      <left/>
      <right/>
      <top style="thin">
        <color auto="1"/>
      </top>
      <bottom/>
      <diagonal/>
    </border>
    <border>
      <left/>
      <right style="double">
        <color auto="1"/>
      </right>
      <top style="thin">
        <color auto="1"/>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thin">
        <color auto="1"/>
      </top>
      <bottom style="double">
        <color auto="1"/>
      </bottom>
      <diagonal/>
    </border>
    <border>
      <left/>
      <right style="double">
        <color auto="1"/>
      </right>
      <top style="thin">
        <color auto="1"/>
      </top>
      <bottom style="double">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double">
        <color auto="1"/>
      </right>
      <top style="double">
        <color auto="1"/>
      </top>
      <bottom style="double">
        <color auto="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double">
        <color auto="1"/>
      </left>
      <right style="double">
        <color auto="1"/>
      </right>
      <top/>
      <bottom/>
      <diagonal/>
    </border>
    <border>
      <left style="thin">
        <color auto="1"/>
      </left>
      <right style="double">
        <color auto="1"/>
      </right>
      <top style="double">
        <color auto="1"/>
      </top>
      <bottom/>
      <diagonal/>
    </border>
    <border>
      <left style="double">
        <color auto="1"/>
      </left>
      <right style="double">
        <color auto="1"/>
      </right>
      <top style="double">
        <color auto="1"/>
      </top>
      <bottom/>
      <diagonal/>
    </border>
    <border>
      <left style="double">
        <color auto="1"/>
      </left>
      <right style="double">
        <color auto="1"/>
      </right>
      <top/>
      <bottom style="double">
        <color auto="1"/>
      </bottom>
      <diagonal/>
    </border>
  </borders>
  <cellStyleXfs count="5">
    <xf borderId="0" fillId="0" fontId="0" numFmtId="0"/>
    <xf applyAlignment="0" applyBorder="0" applyFill="0" applyNumberFormat="0" applyProtection="0" borderId="0" fillId="0" fontId="4" numFmtId="0"/>
    <xf applyAlignment="0" applyBorder="0" applyFill="0" applyFont="0" applyProtection="0" borderId="0" fillId="0" fontId="16" numFmtId="44"/>
    <xf applyAlignment="0" applyBorder="0" applyFill="0" applyFont="0" applyProtection="0" borderId="0" fillId="0" fontId="16" numFmtId="9"/>
    <xf applyAlignment="0" applyBorder="0" applyFill="0" applyFont="0" applyProtection="0" borderId="0" fillId="0" fontId="16" numFmtId="43"/>
  </cellStyleXfs>
  <cellXfs count="221">
    <xf borderId="0" fillId="0" fontId="0" numFmtId="0" xfId="0"/>
    <xf applyAlignment="1" borderId="0" fillId="0" fontId="0" numFmtId="0" xfId="0">
      <alignment wrapText="1"/>
    </xf>
    <xf applyFont="1" borderId="0" fillId="0" fontId="1" numFmtId="0" xfId="0"/>
    <xf applyAlignment="1" applyFont="1" borderId="0" fillId="0" fontId="2" numFmtId="0" xfId="0">
      <alignment horizontal="left" indent="5" vertical="center"/>
    </xf>
    <xf applyFont="1" borderId="0" fillId="0" fontId="3" numFmtId="0" xfId="0"/>
    <xf applyAlignment="1" borderId="0" fillId="0" fontId="4" numFmtId="0" xfId="1">
      <alignment horizontal="justify" vertical="center"/>
    </xf>
    <xf applyAlignment="1" borderId="0" fillId="0" fontId="0" numFmtId="0" xfId="0"/>
    <xf applyNumberFormat="1" borderId="0" fillId="0" fontId="0" numFmtId="9" xfId="0"/>
    <xf applyAlignment="1" borderId="0" fillId="0" fontId="0" numFmtId="0" xfId="0">
      <alignment horizontal="left" vertical="center" wrapText="1"/>
    </xf>
    <xf applyAlignment="1" applyBorder="1" borderId="7" fillId="0" fontId="0" numFmtId="0" xfId="0">
      <alignment horizontal="left" vertical="center" wrapText="1"/>
    </xf>
    <xf applyAlignment="1" applyBorder="1" applyNumberFormat="1" borderId="1" fillId="0" fontId="0" numFmtId="9" xfId="0">
      <alignment horizontal="center" vertical="center"/>
    </xf>
    <xf applyAlignment="1" applyBorder="1" applyNumberFormat="1" borderId="8" fillId="0" fontId="0" numFmtId="9" xfId="0">
      <alignment horizontal="center" vertical="center"/>
    </xf>
    <xf applyAlignment="1" applyBorder="1" borderId="9" fillId="0" fontId="0" numFmtId="0" xfId="0">
      <alignment horizontal="left" vertical="center" wrapText="1"/>
    </xf>
    <xf applyAlignment="1" applyBorder="1" applyNumberFormat="1" borderId="10" fillId="0" fontId="0" numFmtId="9" xfId="0">
      <alignment horizontal="center" vertical="center"/>
    </xf>
    <xf applyAlignment="1" applyBorder="1" applyNumberFormat="1" borderId="11" fillId="0" fontId="0" numFmtId="9" xfId="0">
      <alignment horizontal="center" vertical="center"/>
    </xf>
    <xf applyAlignment="1" applyBorder="1" borderId="17" fillId="0" fontId="0" numFmtId="0" xfId="0">
      <alignment horizontal="left" vertical="center" wrapText="1"/>
    </xf>
    <xf applyAlignment="1" applyBorder="1" applyNumberFormat="1" borderId="2" fillId="0" fontId="0" numFmtId="9" xfId="0">
      <alignment horizontal="center" vertical="center"/>
    </xf>
    <xf applyAlignment="1" applyBorder="1" applyNumberFormat="1" borderId="18" fillId="0" fontId="0" numFmtId="9" xfId="0">
      <alignment horizontal="center" vertical="center"/>
    </xf>
    <xf applyAlignment="1" applyBorder="1" borderId="12" fillId="0" fontId="0" numFmtId="0" xfId="0">
      <alignment horizontal="left" vertical="center" wrapText="1"/>
    </xf>
    <xf applyAlignment="1" applyBorder="1" applyNumberFormat="1" borderId="3" fillId="0" fontId="0" numFmtId="9" xfId="0">
      <alignment horizontal="center" vertical="center"/>
    </xf>
    <xf applyAlignment="1" applyBorder="1" applyNumberFormat="1" borderId="13" fillId="0" fontId="0" numFmtId="9" xfId="0">
      <alignment horizontal="center" vertical="center"/>
    </xf>
    <xf applyAlignment="1" applyFont="1" borderId="0" fillId="0" fontId="8" numFmtId="0" xfId="0">
      <alignment vertical="center" wrapText="1"/>
    </xf>
    <xf applyAlignment="1" borderId="0" fillId="0" fontId="0" numFmtId="0" xfId="0">
      <alignment horizontal="center" vertical="center"/>
    </xf>
    <xf applyProtection="1" borderId="0" fillId="0" fontId="0" numFmtId="0" xfId="0">
      <protection locked="0"/>
    </xf>
    <xf applyFont="1" applyProtection="1" borderId="0" fillId="0" fontId="5" numFmtId="0" xfId="0">
      <protection hidden="1"/>
    </xf>
    <xf applyProtection="1" borderId="0" fillId="0" fontId="0" numFmtId="0" xfId="0">
      <protection hidden="1"/>
    </xf>
    <xf applyAlignment="1" applyBorder="1" borderId="0" fillId="0" fontId="0" numFmtId="0" xfId="0">
      <alignment wrapText="1"/>
    </xf>
    <xf applyBorder="1" applyFont="1" borderId="4" fillId="0" fontId="0" numFmtId="0" xfId="0"/>
    <xf applyAlignment="1" applyBorder="1" applyFont="1" borderId="7" fillId="0" fontId="0" numFmtId="0" xfId="0">
      <alignment horizontal="center" vertical="center"/>
    </xf>
    <xf applyAlignment="1" applyBorder="1" applyFont="1" borderId="1" fillId="0" fontId="9" numFmtId="0" xfId="0">
      <alignment shrinkToFit="1" vertical="center" wrapText="1"/>
    </xf>
    <xf applyAlignment="1" applyBorder="1" applyFont="1" borderId="9" fillId="0" fontId="0" numFmtId="0" xfId="0">
      <alignment horizontal="center" vertical="center"/>
    </xf>
    <xf applyAlignment="1" applyBorder="1" applyFill="1" applyFont="1" borderId="5" fillId="2" fontId="10" numFmtId="0" xfId="0">
      <alignment horizontal="center" vertical="center"/>
    </xf>
    <xf applyAlignment="1" applyBorder="1" applyFill="1" applyFont="1" borderId="5" fillId="2" fontId="10" numFmtId="0" xfId="0">
      <alignment horizontal="center" vertical="center" wrapText="1"/>
    </xf>
    <xf applyAlignment="1" applyBorder="1" applyFill="1" applyFont="1" borderId="6" fillId="2" fontId="10" numFmtId="0" xfId="0">
      <alignment horizontal="center" vertical="center" wrapText="1"/>
    </xf>
    <xf applyAlignment="1" applyBorder="1" applyFont="1" borderId="1" fillId="0" fontId="11" numFmtId="0" xfId="0">
      <alignment vertical="center"/>
    </xf>
    <xf applyAlignment="1" applyBorder="1" applyFont="1" borderId="1" fillId="0" fontId="11" numFmtId="0" xfId="0">
      <alignment vertical="center" wrapText="1"/>
    </xf>
    <xf applyAlignment="1" applyBorder="1" applyFont="1" applyNumberFormat="1" borderId="1" fillId="0" fontId="11" numFmtId="164" xfId="0">
      <alignment horizontal="center" vertical="center" wrapText="1"/>
    </xf>
    <xf applyAlignment="1" applyBorder="1" applyFont="1" applyNumberFormat="1" borderId="8" fillId="0" fontId="11" numFmtId="164" xfId="0">
      <alignment horizontal="center" vertical="center" wrapText="1"/>
    </xf>
    <xf applyAlignment="1" applyBorder="1" applyFont="1" borderId="1" fillId="0" fontId="11" numFmtId="0" xfId="0">
      <alignment horizontal="left" shrinkToFit="1" vertical="center" wrapText="1"/>
    </xf>
    <xf applyAlignment="1" applyBorder="1" applyFont="1" applyNumberFormat="1" borderId="1" fillId="0" fontId="11" numFmtId="6" xfId="0">
      <alignment shrinkToFit="1" vertical="center" wrapText="1"/>
    </xf>
    <xf applyAlignment="1" applyBorder="1" applyFont="1" borderId="1" fillId="0" fontId="11" numFmtId="0" xfId="0">
      <alignment shrinkToFit="1" vertical="center" wrapText="1"/>
    </xf>
    <xf applyAlignment="1" applyBorder="1" applyFont="1" applyNumberFormat="1" borderId="1" fillId="0" fontId="11" numFmtId="164" xfId="0">
      <alignment horizontal="center" shrinkToFit="1" vertical="center" wrapText="1"/>
    </xf>
    <xf applyAlignment="1" applyBorder="1" applyFont="1" applyNumberFormat="1" borderId="8" fillId="0" fontId="11" numFmtId="164" xfId="0">
      <alignment horizontal="center" shrinkToFit="1" vertical="center" wrapText="1"/>
    </xf>
    <xf applyAlignment="1" applyBorder="1" applyFont="1" borderId="10" fillId="0" fontId="11" numFmtId="0" xfId="0">
      <alignment vertical="center"/>
    </xf>
    <xf applyAlignment="1" applyBorder="1" applyFont="1" borderId="10" fillId="0" fontId="11" numFmtId="0" xfId="0">
      <alignment vertical="center" wrapText="1"/>
    </xf>
    <xf applyAlignment="1" applyBorder="1" applyFont="1" applyNumberFormat="1" borderId="10" fillId="0" fontId="11" numFmtId="164" xfId="0">
      <alignment horizontal="center" vertical="center" wrapText="1"/>
    </xf>
    <xf applyAlignment="1" applyBorder="1" applyFont="1" applyNumberFormat="1" borderId="11" fillId="0" fontId="11" numFmtId="164" xfId="0">
      <alignment horizontal="center" vertical="center" wrapText="1"/>
    </xf>
    <xf applyAlignment="1" applyBorder="1" applyFont="1" borderId="10" fillId="0" fontId="1" numFmtId="0" xfId="0">
      <alignment horizontal="center" vertical="center"/>
    </xf>
    <xf applyAlignment="1" applyBorder="1" applyFont="1" borderId="3" fillId="0" fontId="1" numFmtId="0" xfId="0">
      <alignment horizontal="center" vertical="center"/>
    </xf>
    <xf applyFont="1" borderId="0" fillId="0" fontId="15" numFmtId="0" xfId="0"/>
    <xf applyFont="1" applyProtection="1" borderId="0" fillId="0" fontId="17" numFmtId="0" xfId="0">
      <protection hidden="1"/>
    </xf>
    <xf applyBorder="1" applyFill="1" applyFont="1" applyProtection="1" borderId="0" fillId="0" fontId="1" numFmtId="0" xfId="0">
      <protection hidden="1"/>
    </xf>
    <xf applyBorder="1" applyFont="1" applyProtection="1" borderId="0" fillId="0" fontId="1" numFmtId="0" xfId="0">
      <protection hidden="1"/>
    </xf>
    <xf applyBorder="1" applyFill="1" applyFont="1" applyProtection="1" borderId="0" fillId="6" fontId="1" numFmtId="0" xfId="0">
      <protection hidden="1"/>
    </xf>
    <xf applyAlignment="1" applyBorder="1" applyFill="1" applyFont="1" applyProtection="1" borderId="0" fillId="6" fontId="1" numFmtId="0" xfId="0">
      <alignment vertical="center"/>
      <protection hidden="1"/>
    </xf>
    <xf applyAlignment="1" applyBorder="1" applyFill="1" applyFont="1" applyNumberFormat="1" applyProtection="1" borderId="0" fillId="6" fontId="1" numFmtId="164" xfId="0">
      <alignment horizontal="right" vertical="center"/>
      <protection hidden="1"/>
    </xf>
    <xf applyAlignment="1" applyBorder="1" applyFill="1" applyFont="1" applyProtection="1" borderId="22" fillId="5" fontId="1" numFmtId="0" xfId="0">
      <alignment horizontal="center" vertical="center"/>
      <protection hidden="1"/>
    </xf>
    <xf applyAlignment="1" applyBorder="1" applyFill="1" applyFont="1" applyProtection="1" borderId="22" fillId="5" fontId="1" numFmtId="0" xfId="0">
      <alignment horizontal="center" vertical="center" wrapText="1"/>
      <protection hidden="1"/>
    </xf>
    <xf applyBorder="1" applyFill="1" applyFont="1" applyProtection="1" borderId="33" fillId="8" fontId="0" numFmtId="0" xfId="0">
      <protection hidden="1"/>
    </xf>
    <xf applyBorder="1" applyFill="1" applyFont="1" applyProtection="1" borderId="34" fillId="8" fontId="0" numFmtId="0" xfId="0">
      <protection hidden="1"/>
    </xf>
    <xf applyAlignment="1" applyBorder="1" applyFill="1" applyFont="1" applyProtection="1" borderId="34" fillId="4" fontId="0" numFmtId="0" xfId="0">
      <alignment horizontal="center"/>
      <protection hidden="1"/>
    </xf>
    <xf applyAlignment="1" applyBorder="1" applyFill="1" applyFont="1" applyProtection="1" borderId="22" fillId="8" fontId="10" numFmtId="0" xfId="0">
      <alignment horizontal="left" vertical="center"/>
      <protection hidden="1"/>
    </xf>
    <xf applyBorder="1" applyFill="1" applyFont="1" applyProtection="1" borderId="22" fillId="8" fontId="10" numFmtId="0" xfId="0">
      <protection hidden="1"/>
    </xf>
    <xf applyBorder="1" applyFill="1" applyFont="1" applyProtection="1" borderId="22" fillId="4" fontId="10" numFmtId="0" xfId="0">
      <protection hidden="1"/>
    </xf>
    <xf applyAlignment="1" applyBorder="1" applyFill="1" applyFont="1" applyProtection="1" borderId="22" fillId="4" fontId="10" numFmtId="0" xfId="0">
      <alignment vertical="center"/>
      <protection hidden="1"/>
    </xf>
    <xf applyAlignment="1" applyFont="1" borderId="0" fillId="0" fontId="19" numFmtId="0" xfId="0">
      <alignment vertical="center"/>
    </xf>
    <xf applyAlignment="1" applyBorder="1" applyFill="1" applyFont="1" applyNumberFormat="1" applyProtection="1" borderId="35" fillId="7" fontId="23" numFmtId="9" xfId="0">
      <alignment horizontal="center" vertical="center"/>
      <protection locked="0"/>
    </xf>
    <xf applyFont="1" applyProtection="1" borderId="0" fillId="0" fontId="21" numFmtId="0" xfId="0">
      <protection locked="0"/>
    </xf>
    <xf applyFont="1" applyProtection="1" borderId="0" fillId="0" fontId="18" numFmtId="0" xfId="0">
      <protection hidden="1"/>
    </xf>
    <xf applyAlignment="1" applyBorder="1" applyFill="1" applyFont="1" applyProtection="1" borderId="31" fillId="5" fontId="1" numFmtId="0" xfId="0">
      <alignment horizontal="center" vertical="center" wrapText="1"/>
      <protection hidden="1"/>
    </xf>
    <xf applyAlignment="1" applyBorder="1" applyFill="1" applyFont="1" applyProtection="1" borderId="32" fillId="5" fontId="1" numFmtId="0" xfId="0">
      <alignment horizontal="center" vertical="center"/>
      <protection hidden="1"/>
    </xf>
    <xf applyAlignment="1" applyBorder="1" applyFill="1" applyFont="1" applyProtection="1" borderId="32" fillId="5" fontId="1" numFmtId="0" xfId="0">
      <alignment horizontal="center" vertical="center" wrapText="1"/>
      <protection hidden="1"/>
    </xf>
    <xf applyFont="1" applyProtection="1" borderId="0" fillId="0" fontId="14" numFmtId="0" xfId="0">
      <protection hidden="1"/>
    </xf>
    <xf applyAlignment="1" applyBorder="1" applyFill="1" applyProtection="1" borderId="24" fillId="8" fontId="0" numFmtId="0" xfId="0">
      <alignment horizontal="left" vertical="center"/>
      <protection hidden="1"/>
    </xf>
    <xf applyNumberFormat="1" applyProtection="1" borderId="0" fillId="0" fontId="0" numFmtId="164" xfId="0">
      <protection hidden="1"/>
    </xf>
    <xf applyAlignment="1" applyBorder="1" applyFill="1" applyProtection="1" borderId="24" fillId="8" fontId="0" numFmtId="0" xfId="0">
      <alignment horizontal="left" vertical="center" wrapText="1"/>
      <protection hidden="1"/>
    </xf>
    <xf applyAlignment="1" applyBorder="1" applyFill="1" applyNumberFormat="1" applyProtection="1" borderId="34" fillId="4" fontId="0" numFmtId="3" xfId="0">
      <alignment horizontal="center" vertical="center"/>
      <protection hidden="1"/>
    </xf>
    <xf applyAlignment="1" applyBorder="1" applyFill="1" applyProtection="1" borderId="24" fillId="8" fontId="0" numFmtId="0" xfId="0">
      <alignment horizontal="left"/>
      <protection hidden="1"/>
    </xf>
    <xf applyFont="1" applyProtection="1" borderId="0" fillId="0" fontId="6" numFmtId="0" xfId="0">
      <protection hidden="1"/>
    </xf>
    <xf applyNumberFormat="1" applyProtection="1" borderId="0" fillId="0" fontId="0" numFmtId="164" xfId="0">
      <protection locked="0"/>
    </xf>
    <xf applyAlignment="1" applyBorder="1" applyFill="1" applyProtection="1" borderId="38" fillId="8" fontId="0" numFmtId="0" xfId="0">
      <alignment horizontal="left" vertical="center"/>
      <protection hidden="1"/>
    </xf>
    <xf applyAlignment="1" applyBorder="1" applyFill="1" applyProtection="1" borderId="23" fillId="8" fontId="0" numFmtId="0" xfId="0">
      <alignment horizontal="left" vertical="center" wrapText="1"/>
      <protection hidden="1"/>
    </xf>
    <xf applyAlignment="1" applyBorder="1" applyFill="1" applyFont="1" applyNumberFormat="1" applyProtection="1" borderId="0" fillId="0" fontId="1" numFmtId="164" xfId="0">
      <alignment horizontal="right" vertical="center"/>
      <protection hidden="1"/>
    </xf>
    <xf applyFill="1" applyProtection="1" borderId="0" fillId="0" fontId="0" numFmtId="0" xfId="0">
      <protection hidden="1"/>
    </xf>
    <xf applyAlignment="1" applyBorder="1" applyFill="1" applyFont="1" applyNumberFormat="1" applyProtection="1" borderId="0" fillId="0" fontId="24" numFmtId="164" xfId="0">
      <alignment horizontal="left" vertical="center" wrapText="1"/>
      <protection hidden="1"/>
    </xf>
    <xf applyAlignment="1" applyBorder="1" applyFill="1" applyFont="1" applyProtection="1" borderId="0" fillId="0" fontId="24" numFmtId="0" xfId="0">
      <alignment horizontal="left" vertical="center" wrapText="1"/>
      <protection hidden="1"/>
    </xf>
    <xf applyAlignment="1" applyBorder="1" applyFill="1" applyFont="1" applyNumberFormat="1" applyProtection="1" borderId="0" fillId="0" fontId="1" numFmtId="2" xfId="0">
      <alignment horizontal="left" vertical="center" wrapText="1"/>
      <protection hidden="1"/>
    </xf>
    <xf applyAlignment="1" applyBorder="1" applyFill="1" applyFont="1" applyNumberFormat="1" applyProtection="1" borderId="0" fillId="0" fontId="24" numFmtId="2" xfId="0">
      <alignment horizontal="left" vertical="center" wrapText="1"/>
      <protection hidden="1"/>
    </xf>
    <xf applyAlignment="1" applyBorder="1" applyFill="1" applyNumberFormat="1" applyProtection="1" borderId="0" fillId="0" fontId="0" numFmtId="2" xfId="0">
      <alignment horizontal="center" vertical="center"/>
      <protection hidden="1"/>
    </xf>
    <xf applyAlignment="1" applyBorder="1" applyFill="1" applyFont="1" applyProtection="1" borderId="0" fillId="0" fontId="25" numFmtId="0" xfId="0">
      <alignment horizontal="center" vertical="center"/>
      <protection hidden="1"/>
    </xf>
    <xf applyBorder="1" applyFill="1" applyFont="1" applyNumberFormat="1" applyProtection="1" borderId="0" fillId="0" fontId="26" numFmtId="0" xfId="0">
      <protection hidden="1"/>
    </xf>
    <xf applyBorder="1" applyFill="1" applyFont="1" applyNumberFormat="1" applyProtection="1" borderId="0" fillId="0" fontId="26" numFmtId="164" xfId="0">
      <protection hidden="1"/>
    </xf>
    <xf applyAlignment="1" applyBorder="1" applyFill="1" applyFont="1" applyNumberFormat="1" applyProtection="1" borderId="0" fillId="0" fontId="26" numFmtId="164" xfId="0">
      <alignment horizontal="right" vertical="center"/>
      <protection hidden="1"/>
    </xf>
    <xf applyAlignment="1" applyBorder="1" applyFill="1" applyFont="1" applyNumberFormat="1" applyProtection="1" borderId="0" fillId="0" fontId="27" numFmtId="164" xfId="0">
      <alignment horizontal="center" vertical="center"/>
      <protection hidden="1"/>
    </xf>
    <xf applyAlignment="1" applyBorder="1" applyFill="1" applyFont="1" applyProtection="1" borderId="0" fillId="0" fontId="26" numFmtId="9" xfId="3">
      <alignment horizontal="right" vertical="center"/>
      <protection hidden="1"/>
    </xf>
    <xf applyAlignment="1" applyBorder="1" applyFill="1" applyFont="1" applyProtection="1" borderId="35" fillId="9" fontId="0" numFmtId="0" xfId="0">
      <alignment wrapText="1"/>
      <protection hidden="1"/>
    </xf>
    <xf applyAlignment="1" applyBorder="1" applyFill="1" applyFont="1" applyProtection="1" borderId="35" fillId="9" fontId="0" numFmtId="0" xfId="0">
      <alignment horizontal="center" vertical="center"/>
      <protection hidden="1"/>
    </xf>
    <xf applyBorder="1" applyFill="1" applyFont="1" applyProtection="1" borderId="35" fillId="9" fontId="0" numFmtId="0" xfId="0">
      <protection hidden="1"/>
    </xf>
    <xf applyAlignment="1" applyBorder="1" applyFill="1" applyFont="1" applyProtection="1" borderId="34" fillId="10" fontId="0" numFmtId="0" xfId="0">
      <protection hidden="1"/>
    </xf>
    <xf applyAlignment="1" applyBorder="1" applyFill="1" applyFont="1" applyProtection="1" borderId="34" fillId="10" fontId="0" numFmtId="0" xfId="0">
      <alignment horizontal="center"/>
      <protection hidden="1"/>
    </xf>
    <xf applyBorder="1" applyFill="1" applyFont="1" applyProtection="1" borderId="34" fillId="10" fontId="0" numFmtId="0" xfId="0">
      <protection hidden="1"/>
    </xf>
    <xf applyAlignment="1" applyBorder="1" applyFill="1" applyFont="1" applyProtection="1" borderId="37" fillId="10" fontId="0" numFmtId="0" xfId="0">
      <protection hidden="1"/>
    </xf>
    <xf applyAlignment="1" applyBorder="1" applyFill="1" applyFont="1" applyProtection="1" borderId="37" fillId="10" fontId="0" numFmtId="0" xfId="0">
      <alignment horizontal="center"/>
      <protection hidden="1"/>
    </xf>
    <xf applyBorder="1" applyFill="1" applyFont="1" applyProtection="1" borderId="37" fillId="10" fontId="0" numFmtId="0" xfId="0">
      <protection hidden="1"/>
    </xf>
    <xf applyAlignment="1" applyBorder="1" applyFill="1" applyFont="1" applyProtection="1" borderId="35" fillId="11" fontId="0" numFmtId="0" xfId="0">
      <alignment wrapText="1"/>
      <protection hidden="1"/>
    </xf>
    <xf applyAlignment="1" applyBorder="1" applyFill="1" applyFont="1" applyProtection="1" borderId="35" fillId="11" fontId="0" numFmtId="0" xfId="0">
      <alignment horizontal="center" vertical="center"/>
      <protection hidden="1"/>
    </xf>
    <xf applyBorder="1" applyFill="1" applyFont="1" applyProtection="1" borderId="35" fillId="11" fontId="0" numFmtId="0" xfId="0">
      <protection hidden="1"/>
    </xf>
    <xf applyAlignment="1" applyBorder="1" applyFill="1" applyFont="1" applyNumberFormat="1" applyProtection="1" borderId="35" fillId="11" fontId="0" numFmtId="9" xfId="0">
      <alignment horizontal="right" vertical="center"/>
      <protection hidden="1"/>
    </xf>
    <xf applyBorder="1" borderId="7" fillId="0" fontId="0" numFmtId="0" xfId="0"/>
    <xf applyNumberFormat="1" applyProtection="1" borderId="0" fillId="0" fontId="0" numFmtId="165" xfId="0">
      <protection hidden="1"/>
    </xf>
    <xf applyAlignment="1" applyBorder="1" applyFill="1" applyFont="1" applyNumberFormat="1" applyProtection="1" borderId="22" fillId="4" fontId="10" numFmtId="165" xfId="0">
      <alignment horizontal="center" vertical="center"/>
      <protection hidden="1"/>
    </xf>
    <xf applyAlignment="1" applyFont="1" applyNumberFormat="1" applyProtection="1" borderId="0" fillId="0" fontId="20" numFmtId="0" xfId="0">
      <alignment vertical="center" wrapText="1"/>
      <protection hidden="1"/>
    </xf>
    <xf applyBorder="1" borderId="0" fillId="0" fontId="0" numFmtId="0" xfId="0"/>
    <xf applyAlignment="1" applyBorder="1" applyFill="1" applyFont="1" applyProtection="1" borderId="1" fillId="13" fontId="1" numFmtId="0" xfId="0">
      <alignment horizontal="center"/>
      <protection hidden="1"/>
    </xf>
    <xf applyAlignment="1" applyBorder="1" applyFill="1" applyFont="1" applyProtection="1" borderId="8" fillId="13" fontId="1" numFmtId="0" xfId="0">
      <alignment horizontal="center"/>
      <protection hidden="1"/>
    </xf>
    <xf applyAlignment="1" applyBorder="1" applyFill="1" applyProtection="1" borderId="1" fillId="13" fontId="0" numFmtId="0" xfId="0">
      <alignment horizontal="center"/>
      <protection hidden="1"/>
    </xf>
    <xf applyNumberFormat="1" borderId="0" fillId="0" fontId="0" numFmtId="44" xfId="0"/>
    <xf applyAlignment="1" applyBorder="1" applyFill="1" applyFont="1" applyNumberFormat="1" applyProtection="1" borderId="34" fillId="4" fontId="0" numFmtId="164" xfId="0">
      <alignment horizontal="center"/>
      <protection hidden="1"/>
    </xf>
    <xf applyAlignment="1" applyBorder="1" applyFill="1" applyFont="1" applyNumberFormat="1" applyProtection="1" borderId="34" fillId="4" fontId="0" numFmtId="164" xfId="2">
      <alignment horizontal="center"/>
      <protection hidden="1"/>
    </xf>
    <xf applyAlignment="1" applyBorder="1" applyFill="1" applyFont="1" applyNumberFormat="1" applyProtection="1" borderId="34" fillId="4" fontId="10" numFmtId="164" xfId="0">
      <alignment horizontal="center"/>
      <protection hidden="1"/>
    </xf>
    <xf applyAlignment="1" applyBorder="1" applyFill="1" applyFont="1" applyNumberFormat="1" applyProtection="1" borderId="35" fillId="9" fontId="0" numFmtId="165" xfId="0">
      <alignment horizontal="center" vertical="center"/>
      <protection hidden="1"/>
    </xf>
    <xf applyAlignment="1" applyBorder="1" applyFill="1" applyFont="1" applyNumberFormat="1" applyProtection="1" borderId="34" fillId="9" fontId="0" numFmtId="165" xfId="0">
      <alignment horizontal="center" vertical="center"/>
      <protection hidden="1"/>
    </xf>
    <xf applyAlignment="1" applyBorder="1" applyFill="1" applyFont="1" applyNumberFormat="1" applyProtection="1" borderId="34" fillId="10" fontId="0" numFmtId="165" xfId="0">
      <alignment horizontal="center" vertical="center"/>
      <protection hidden="1"/>
    </xf>
    <xf applyAlignment="1" applyBorder="1" applyFill="1" applyFont="1" applyNumberFormat="1" applyProtection="1" borderId="37" fillId="10" fontId="0" numFmtId="165" xfId="0">
      <alignment horizontal="center" vertical="center"/>
      <protection hidden="1"/>
    </xf>
    <xf applyAlignment="1" applyBorder="1" applyFill="1" applyFont="1" applyNumberFormat="1" applyProtection="1" borderId="35" fillId="11" fontId="0" numFmtId="165" xfId="0">
      <alignment horizontal="center" vertical="center"/>
      <protection hidden="1"/>
    </xf>
    <xf applyAlignment="1" applyBorder="1" applyFill="1" applyFont="1" applyNumberFormat="1" applyProtection="1" borderId="35" fillId="9" fontId="0" numFmtId="9" xfId="0">
      <alignment horizontal="center" vertical="center"/>
      <protection hidden="1"/>
    </xf>
    <xf applyAlignment="1" applyBorder="1" applyFill="1" applyFont="1" applyNumberFormat="1" applyProtection="1" borderId="34" fillId="10" fontId="0" numFmtId="9" xfId="0">
      <alignment horizontal="center" vertical="center"/>
      <protection hidden="1"/>
    </xf>
    <xf applyAlignment="1" applyBorder="1" applyFill="1" applyFont="1" applyNumberFormat="1" applyProtection="1" borderId="37" fillId="10" fontId="0" numFmtId="9" xfId="0">
      <alignment horizontal="center" vertical="center"/>
      <protection hidden="1"/>
    </xf>
    <xf applyAlignment="1" applyBorder="1" applyFill="1" applyFont="1" applyProtection="1" borderId="56" fillId="5" fontId="1" numFmtId="0" xfId="0">
      <alignment horizontal="center" vertical="center" wrapText="1"/>
      <protection hidden="1"/>
    </xf>
    <xf applyAlignment="1" applyBorder="1" applyFill="1" applyFont="1" applyProtection="1" borderId="34" fillId="8" fontId="10" numFmtId="0" xfId="0">
      <protection hidden="1"/>
    </xf>
    <xf applyNumberFormat="1" applyProtection="1" borderId="0" fillId="0" fontId="0" numFmtId="0" xfId="0">
      <protection hidden="1"/>
    </xf>
    <xf applyAlignment="1" applyBorder="1" applyFill="1" applyFont="1" applyNumberFormat="1" applyProtection="1" borderId="34" fillId="9" fontId="0" numFmtId="9" xfId="0">
      <alignment horizontal="center" vertical="center" wrapText="1"/>
      <protection hidden="1"/>
    </xf>
    <xf applyAlignment="1" applyBorder="1" applyFill="1" applyFont="1" applyProtection="1" borderId="34" fillId="9" fontId="0" numFmtId="0" xfId="0">
      <alignment vertical="center"/>
      <protection hidden="1"/>
    </xf>
    <xf applyAlignment="1" applyBorder="1" applyFill="1" applyFont="1" applyProtection="1" borderId="34" fillId="9" fontId="0" numFmtId="0" xfId="0">
      <alignment horizontal="center" vertical="center"/>
      <protection hidden="1"/>
    </xf>
    <xf applyAlignment="1" applyBorder="1" applyFill="1" applyFont="1" applyProtection="1" borderId="34" fillId="9" fontId="29" numFmtId="0" xfId="0">
      <alignment horizontal="center" vertical="center"/>
      <protection hidden="1"/>
    </xf>
    <xf applyFont="1" borderId="0" fillId="0" fontId="31" numFmtId="0" xfId="0"/>
    <xf applyAlignment="1" applyBorder="1" applyFont="1" borderId="58" fillId="0" fontId="32" numFmtId="0" xfId="0">
      <alignment horizontal="justify" vertical="center" wrapText="1"/>
    </xf>
    <xf applyAlignment="1" applyBorder="1" applyFont="1" borderId="19" fillId="0" fontId="30" numFmtId="0" xfId="0">
      <alignment horizontal="justify" vertical="center" wrapText="1"/>
    </xf>
    <xf applyAlignment="1" applyBorder="1" applyFont="1" borderId="19" fillId="0" fontId="32" numFmtId="0" xfId="0">
      <alignment horizontal="justify" vertical="center" wrapText="1"/>
    </xf>
    <xf applyAlignment="1" applyBorder="1" applyFont="1" borderId="60" fillId="0" fontId="32" numFmtId="0" xfId="0">
      <alignment horizontal="justify" vertical="center" wrapText="1"/>
    </xf>
    <xf applyAlignment="1" applyBorder="1" applyFont="1" applyNumberFormat="1" borderId="61" fillId="0" fontId="32" numFmtId="4" xfId="0">
      <alignment horizontal="justify" vertical="center"/>
    </xf>
    <xf applyAlignment="1" applyBorder="1" applyFont="1" borderId="61" fillId="0" fontId="32" numFmtId="0" xfId="0">
      <alignment horizontal="justify" vertical="center"/>
    </xf>
    <xf applyAlignment="1" applyFont="1" borderId="0" fillId="0" fontId="34" numFmtId="0" xfId="0">
      <alignment vertical="center"/>
    </xf>
    <xf applyAlignment="1" borderId="0" fillId="0" fontId="0" numFmtId="0" xfId="0">
      <alignment vertical="center"/>
    </xf>
    <xf applyAlignment="1" applyBorder="1" applyFill="1" applyFont="1" applyProtection="1" borderId="33" fillId="4" fontId="0" numFmtId="0" xfId="0">
      <alignment horizontal="center"/>
      <protection hidden="1"/>
    </xf>
    <xf applyAlignment="1" applyBorder="1" applyFill="1" applyFont="1" applyNumberFormat="1" applyProtection="1" borderId="33" fillId="4" fontId="0" numFmtId="164" xfId="0">
      <alignment horizontal="center"/>
      <protection hidden="1"/>
    </xf>
    <xf applyAlignment="1" applyBorder="1" applyFill="1" applyFont="1" applyProtection="1" borderId="36" fillId="4" fontId="1" numFmtId="0" xfId="0">
      <alignment horizontal="center" vertical="center"/>
      <protection hidden="1"/>
    </xf>
    <xf applyAlignment="1" applyBorder="1" applyFill="1" applyFont="1" applyProtection="1" borderId="37" fillId="4" fontId="1" numFmtId="0" xfId="0">
      <alignment horizontal="center" vertical="center"/>
      <protection hidden="1"/>
    </xf>
    <xf applyAlignment="1" applyBorder="1" applyFill="1" applyFont="1" applyProtection="1" borderId="63" fillId="5" fontId="1" numFmtId="0" xfId="0">
      <alignment horizontal="center" vertical="center" wrapText="1"/>
      <protection hidden="1"/>
    </xf>
    <xf applyAlignment="1" applyBorder="1" applyFill="1" applyFont="1" applyProtection="1" borderId="37" fillId="8" fontId="0" numFmtId="0" xfId="0">
      <alignment horizontal="left" vertical="center"/>
      <protection hidden="1"/>
    </xf>
    <xf applyAlignment="1" applyBorder="1" applyFill="1" applyFont="1" applyProtection="1" borderId="37" fillId="8" fontId="0" numFmtId="0" xfId="0">
      <alignment horizontal="left" vertical="center" wrapText="1"/>
      <protection hidden="1"/>
    </xf>
    <xf applyAlignment="1" applyBorder="1" applyFill="1" applyFont="1" applyNumberFormat="1" applyProtection="1" borderId="36" fillId="4" fontId="0" numFmtId="165" xfId="0">
      <alignment horizontal="center" vertical="center" wrapText="1"/>
      <protection hidden="1"/>
    </xf>
    <xf applyAlignment="1" applyBorder="1" applyFill="1" applyFont="1" applyNumberFormat="1" applyProtection="1" borderId="37" fillId="4" fontId="0" numFmtId="165" xfId="0">
      <alignment horizontal="center" vertical="center" wrapText="1"/>
      <protection hidden="1"/>
    </xf>
    <xf applyAlignment="1" applyBorder="1" applyFill="1" applyFont="1" applyNumberFormat="1" applyProtection="1" borderId="36" fillId="4" fontId="0" numFmtId="165" xfId="0">
      <alignment horizontal="center" vertical="center"/>
      <protection hidden="1"/>
    </xf>
    <xf applyAlignment="1" applyBorder="1" applyFill="1" applyFont="1" applyNumberFormat="1" applyProtection="1" borderId="37" fillId="4" fontId="0" numFmtId="165" xfId="0">
      <alignment horizontal="center" vertical="center"/>
      <protection hidden="1"/>
    </xf>
    <xf applyAlignment="1" applyBorder="1" applyFill="1" applyFont="1" applyNumberFormat="1" applyProtection="1" borderId="35" fillId="4" fontId="0" numFmtId="165" xfId="0">
      <alignment horizontal="center" vertical="center" wrapText="1"/>
      <protection hidden="1"/>
    </xf>
    <xf applyAlignment="1" applyBorder="1" applyFill="1" applyNumberFormat="1" applyProtection="1" borderId="33" fillId="4" fontId="0" numFmtId="165" xfId="0">
      <alignment horizontal="center" vertical="center"/>
      <protection hidden="1"/>
    </xf>
    <xf applyAlignment="1" applyBorder="1" applyFill="1" applyNumberFormat="1" applyProtection="1" borderId="37" fillId="4" fontId="0" numFmtId="165" xfId="0">
      <alignment horizontal="center" vertical="center"/>
      <protection hidden="1"/>
    </xf>
    <xf applyAlignment="1" applyBorder="1" applyFill="1" applyProtection="1" borderId="9" fillId="13" fontId="0" numFmtId="0" xfId="0">
      <alignment horizontal="center" vertical="center"/>
      <protection hidden="1"/>
    </xf>
    <xf applyAlignment="1" applyBorder="1" applyFont="1" applyNumberFormat="1" applyProtection="1" borderId="1" fillId="0" fontId="0" numFmtId="165" xfId="4">
      <alignment vertical="center"/>
      <protection hidden="1"/>
    </xf>
    <xf applyAlignment="1" applyBorder="1" applyFont="1" applyNumberFormat="1" applyProtection="1" borderId="8" fillId="0" fontId="0" numFmtId="165" xfId="4">
      <alignment vertical="center"/>
      <protection hidden="1"/>
    </xf>
    <xf applyFill="1" applyProtection="1" borderId="0" fillId="14" fontId="0" numFmtId="0" xfId="0">
      <protection hidden="1"/>
    </xf>
    <xf applyAlignment="1" applyBorder="1" applyFill="1" applyProtection="1" borderId="12" fillId="13" fontId="0" numFmtId="0" xfId="0">
      <alignment horizontal="center"/>
      <protection hidden="1"/>
    </xf>
    <xf applyAlignment="1" applyBorder="1" applyFont="1" applyNumberFormat="1" applyProtection="1" borderId="3" fillId="0" fontId="0" numFmtId="165" xfId="4">
      <protection hidden="1"/>
    </xf>
    <xf applyAlignment="1" applyBorder="1" applyFont="1" applyNumberFormat="1" applyProtection="1" borderId="13" fillId="0" fontId="0" numFmtId="165" xfId="4">
      <protection hidden="1"/>
    </xf>
    <xf applyAlignment="1" applyBorder="1" applyFill="1" applyFont="1" applyProtection="1" borderId="31" fillId="7" fontId="22" numFmtId="0" xfId="0">
      <alignment horizontal="center" vertical="center" wrapText="1"/>
      <protection locked="0"/>
    </xf>
    <xf applyAlignment="1" applyBorder="1" applyFill="1" applyFont="1" applyProtection="1" borderId="30" fillId="7" fontId="22" numFmtId="0" xfId="0">
      <alignment horizontal="center" vertical="center" wrapText="1"/>
      <protection locked="0"/>
    </xf>
    <xf applyAlignment="1" applyBorder="1" applyFill="1" applyFont="1" applyNumberFormat="1" applyProtection="1" borderId="23" fillId="4" fontId="24" numFmtId="164" xfId="0">
      <alignment horizontal="left" vertical="center" wrapText="1"/>
      <protection hidden="1"/>
    </xf>
    <xf applyAlignment="1" applyBorder="1" applyFill="1" applyFont="1" applyNumberFormat="1" applyProtection="1" borderId="39" fillId="4" fontId="24" numFmtId="164" xfId="0">
      <alignment horizontal="left" vertical="center" wrapText="1"/>
      <protection hidden="1"/>
    </xf>
    <xf applyAlignment="1" applyBorder="1" applyFill="1" applyFont="1" applyNumberFormat="1" applyProtection="1" borderId="40" fillId="4" fontId="24" numFmtId="164" xfId="0">
      <alignment horizontal="left" vertical="center" wrapText="1"/>
      <protection hidden="1"/>
    </xf>
    <xf applyAlignment="1" applyBorder="1" applyFill="1" applyFont="1" applyProtection="1" borderId="24" fillId="4" fontId="24" numFmtId="0" xfId="0">
      <alignment horizontal="left" vertical="center" wrapText="1"/>
      <protection hidden="1"/>
    </xf>
    <xf applyAlignment="1" applyBorder="1" applyFill="1" applyFont="1" applyProtection="1" borderId="41" fillId="4" fontId="24" numFmtId="0" xfId="0">
      <alignment horizontal="left" vertical="center" wrapText="1"/>
      <protection hidden="1"/>
    </xf>
    <xf applyAlignment="1" applyBorder="1" applyFill="1" applyFont="1" applyProtection="1" borderId="42" fillId="4" fontId="24" numFmtId="0" xfId="0">
      <alignment horizontal="left" vertical="center" wrapText="1"/>
      <protection hidden="1"/>
    </xf>
    <xf applyAlignment="1" applyBorder="1" applyFill="1" applyFont="1" applyProtection="1" borderId="41" fillId="8" fontId="10" numFmtId="0" xfId="0">
      <alignment horizontal="center"/>
      <protection hidden="1"/>
    </xf>
    <xf applyAlignment="1" applyBorder="1" applyFill="1" applyFont="1" applyProtection="1" borderId="42" fillId="8" fontId="10" numFmtId="0" xfId="0">
      <alignment horizontal="center"/>
      <protection hidden="1"/>
    </xf>
    <xf applyAlignment="1" applyBorder="1" applyFill="1" applyFont="1" applyProtection="1" borderId="32" fillId="7" fontId="22" numFmtId="0" xfId="0">
      <alignment horizontal="left" vertical="center" wrapText="1"/>
      <protection locked="0"/>
    </xf>
    <xf applyAlignment="1" applyBorder="1" applyFill="1" applyFont="1" applyProtection="1" borderId="28" fillId="7" fontId="22" numFmtId="0" xfId="0">
      <alignment horizontal="left" vertical="center" wrapText="1"/>
      <protection locked="0"/>
    </xf>
    <xf applyAlignment="1" applyBorder="1" applyFill="1" applyFont="1" applyProtection="1" borderId="25" fillId="7" fontId="22" numFmtId="0" xfId="0">
      <alignment horizontal="center" vertical="center"/>
      <protection locked="0"/>
    </xf>
    <xf applyAlignment="1" applyBorder="1" applyFill="1" applyFont="1" applyProtection="1" borderId="27" fillId="7" fontId="22" numFmtId="0" xfId="0">
      <alignment horizontal="center" vertical="center"/>
      <protection locked="0"/>
    </xf>
    <xf applyAlignment="1" applyBorder="1" applyFill="1" applyFont="1" applyProtection="1" borderId="32" fillId="7" fontId="22" numFmtId="0" xfId="0">
      <alignment horizontal="center" vertical="center" wrapText="1"/>
      <protection locked="0"/>
    </xf>
    <xf applyAlignment="1" applyBorder="1" applyFill="1" applyFont="1" applyProtection="1" borderId="28" fillId="7" fontId="22" numFmtId="0" xfId="0">
      <alignment horizontal="center" vertical="center" wrapText="1"/>
      <protection locked="0"/>
    </xf>
    <xf applyAlignment="1" applyBorder="1" applyFill="1" applyFont="1" applyProtection="1" borderId="64" fillId="7" fontId="22" numFmtId="0" xfId="0">
      <alignment horizontal="center" vertical="center" wrapText="1"/>
      <protection hidden="1"/>
    </xf>
    <xf applyAlignment="1" applyBorder="1" applyFill="1" applyFont="1" applyProtection="1" borderId="62" fillId="7" fontId="22" numFmtId="0" xfId="0">
      <alignment horizontal="center" vertical="center" wrapText="1"/>
      <protection hidden="1"/>
    </xf>
    <xf applyAlignment="1" applyBorder="1" applyFill="1" applyFont="1" applyProtection="1" borderId="65" fillId="7" fontId="22" numFmtId="0" xfId="0">
      <alignment horizontal="center" vertical="center" wrapText="1"/>
      <protection hidden="1"/>
    </xf>
    <xf applyAlignment="1" applyBorder="1" applyFill="1" applyFont="1" applyProtection="1" borderId="64" fillId="7" fontId="22" numFmtId="0" xfId="0">
      <alignment horizontal="center" vertical="center"/>
      <protection locked="0"/>
    </xf>
    <xf applyAlignment="1" applyBorder="1" applyFill="1" applyFont="1" applyProtection="1" borderId="62" fillId="7" fontId="22" numFmtId="0" xfId="0">
      <alignment horizontal="center" vertical="center"/>
      <protection locked="0"/>
    </xf>
    <xf applyAlignment="1" applyBorder="1" applyFill="1" applyFont="1" applyProtection="1" borderId="65" fillId="7" fontId="22" numFmtId="0" xfId="0">
      <alignment horizontal="center" vertical="center"/>
      <protection locked="0"/>
    </xf>
    <xf applyAlignment="1" applyBorder="1" applyFill="1" applyFont="1" applyProtection="1" borderId="26" fillId="7" fontId="22" numFmtId="0" xfId="0">
      <alignment horizontal="center" vertical="center"/>
      <protection hidden="1" locked="0"/>
    </xf>
    <xf applyAlignment="1" applyBorder="1" applyFill="1" applyFont="1" applyProtection="1" borderId="29" fillId="7" fontId="22" numFmtId="0" xfId="0">
      <alignment horizontal="center" vertical="center"/>
      <protection hidden="1" locked="0"/>
    </xf>
    <xf applyAlignment="1" applyBorder="1" applyFill="1" applyNumberFormat="1" applyProtection="1" borderId="23" fillId="4" fontId="0" numFmtId="2" xfId="0">
      <alignment horizontal="center" vertical="center"/>
      <protection hidden="1"/>
    </xf>
    <xf applyAlignment="1" applyBorder="1" applyFill="1" applyNumberFormat="1" applyProtection="1" borderId="39" fillId="4" fontId="0" numFmtId="2" xfId="0">
      <alignment horizontal="center" vertical="center"/>
      <protection hidden="1"/>
    </xf>
    <xf applyAlignment="1" applyBorder="1" applyFill="1" applyNumberFormat="1" applyProtection="1" borderId="40" fillId="4" fontId="0" numFmtId="2" xfId="0">
      <alignment horizontal="center" vertical="center"/>
      <protection hidden="1"/>
    </xf>
    <xf applyAlignment="1" applyBorder="1" applyFill="1" applyFont="1" applyNumberFormat="1" applyProtection="1" borderId="38" fillId="4" fontId="24" numFmtId="2" xfId="0">
      <alignment horizontal="left" vertical="center" wrapText="1"/>
      <protection hidden="1"/>
    </xf>
    <xf applyAlignment="1" applyBorder="1" applyFill="1" applyFont="1" applyNumberFormat="1" applyProtection="1" borderId="49" fillId="4" fontId="24" numFmtId="2" xfId="0">
      <alignment horizontal="left" vertical="center" wrapText="1"/>
      <protection hidden="1"/>
    </xf>
    <xf applyAlignment="1" applyBorder="1" applyFill="1" applyFont="1" applyNumberFormat="1" applyProtection="1" borderId="50" fillId="4" fontId="24" numFmtId="2" xfId="0">
      <alignment horizontal="left" vertical="center" wrapText="1"/>
      <protection hidden="1"/>
    </xf>
    <xf applyAlignment="1" applyBorder="1" applyFill="1" applyFont="1" applyNumberFormat="1" applyProtection="1" borderId="43" fillId="7" fontId="1" numFmtId="2" xfId="0">
      <alignment horizontal="left" vertical="center" wrapText="1"/>
      <protection hidden="1"/>
    </xf>
    <xf applyAlignment="1" applyBorder="1" applyFill="1" applyFont="1" applyNumberFormat="1" applyProtection="1" borderId="44" fillId="7" fontId="1" numFmtId="2" xfId="0">
      <alignment horizontal="left" vertical="center" wrapText="1"/>
      <protection hidden="1"/>
    </xf>
    <xf applyAlignment="1" applyBorder="1" applyFill="1" applyFont="1" applyNumberFormat="1" applyProtection="1" borderId="45" fillId="7" fontId="1" numFmtId="2" xfId="0">
      <alignment horizontal="left" vertical="center" wrapText="1"/>
      <protection hidden="1"/>
    </xf>
    <xf applyAlignment="1" applyBorder="1" applyFill="1" applyFont="1" applyNumberFormat="1" applyProtection="1" borderId="46" fillId="4" fontId="24" numFmtId="2" xfId="0">
      <alignment horizontal="left" vertical="center" wrapText="1"/>
      <protection hidden="1"/>
    </xf>
    <xf applyAlignment="1" applyBorder="1" applyFill="1" applyFont="1" applyNumberFormat="1" applyProtection="1" borderId="47" fillId="4" fontId="24" numFmtId="2" xfId="0">
      <alignment horizontal="left" vertical="center" wrapText="1"/>
      <protection hidden="1"/>
    </xf>
    <xf applyAlignment="1" applyBorder="1" applyFill="1" applyFont="1" applyNumberFormat="1" applyProtection="1" borderId="48" fillId="4" fontId="24" numFmtId="2" xfId="0">
      <alignment horizontal="left" vertical="center" wrapText="1"/>
      <protection hidden="1"/>
    </xf>
    <xf applyAlignment="1" applyBorder="1" applyFont="1" borderId="1" fillId="0" fontId="11" numFmtId="0" xfId="0">
      <alignment vertical="center" wrapText="1"/>
    </xf>
    <xf applyAlignment="1" applyBorder="1" applyFill="1" applyFont="1" borderId="14" fillId="3" fontId="7" numFmtId="0" xfId="0">
      <alignment horizontal="center" vertical="center"/>
    </xf>
    <xf applyAlignment="1" applyBorder="1" applyFill="1" applyFont="1" borderId="15" fillId="3" fontId="7" numFmtId="0" xfId="0">
      <alignment horizontal="center" vertical="center"/>
    </xf>
    <xf applyAlignment="1" applyBorder="1" applyFill="1" applyFont="1" borderId="16" fillId="3" fontId="7" numFmtId="0" xfId="0">
      <alignment horizontal="center" vertical="center"/>
    </xf>
    <xf applyAlignment="1" applyBorder="1" applyFont="1" borderId="3" fillId="0" fontId="1" numFmtId="0" xfId="0">
      <alignment horizontal="center" vertical="center"/>
    </xf>
    <xf applyAlignment="1" applyBorder="1" applyFont="1" borderId="13" fillId="0" fontId="1" numFmtId="0" xfId="0">
      <alignment horizontal="center" vertical="center"/>
    </xf>
    <xf applyAlignment="1" applyBorder="1" applyFont="1" borderId="11" fillId="0" fontId="1" numFmtId="0" xfId="0">
      <alignment horizontal="center" vertical="center"/>
    </xf>
    <xf applyAlignment="1" applyBorder="1" applyFill="1" applyFont="1" borderId="20" fillId="3" fontId="7" numFmtId="0" xfId="0">
      <alignment horizontal="center" vertical="center"/>
    </xf>
    <xf applyAlignment="1" applyBorder="1" applyFill="1" applyFont="1" borderId="21" fillId="3" fontId="7" numFmtId="0" xfId="0">
      <alignment horizontal="center" vertical="center"/>
    </xf>
    <xf applyAlignment="1" applyBorder="1" applyFill="1" applyFont="1" borderId="19" fillId="3" fontId="7" numFmtId="0" xfId="0">
      <alignment horizontal="center" vertical="center"/>
    </xf>
    <xf applyAlignment="1" applyBorder="1" borderId="12" fillId="0" fontId="0" numFmtId="0" xfId="0">
      <alignment horizontal="center" vertical="center" wrapText="1"/>
    </xf>
    <xf applyAlignment="1" applyBorder="1" borderId="9" fillId="0" fontId="0" numFmtId="0" xfId="0">
      <alignment horizontal="center" vertical="center" wrapText="1"/>
    </xf>
    <xf applyAlignment="1" applyBorder="1" applyFill="1" applyFont="1" applyProtection="1" borderId="51" fillId="12" fontId="28" numFmtId="0" xfId="0">
      <alignment horizontal="center" vertical="center" wrapText="1"/>
      <protection hidden="1"/>
    </xf>
    <xf applyAlignment="1" applyBorder="1" applyFill="1" applyFont="1" applyProtection="1" borderId="52" fillId="12" fontId="28" numFmtId="0" xfId="0">
      <alignment horizontal="center" vertical="center" wrapText="1"/>
      <protection hidden="1"/>
    </xf>
    <xf applyAlignment="1" applyBorder="1" applyFill="1" applyFont="1" applyProtection="1" borderId="53" fillId="12" fontId="28" numFmtId="0" xfId="0">
      <alignment horizontal="center" vertical="center" wrapText="1"/>
      <protection hidden="1"/>
    </xf>
    <xf applyAlignment="1" applyBorder="1" applyFill="1" applyProtection="1" borderId="54" fillId="0" fontId="0" numFmtId="0" xfId="0">
      <alignment horizontal="center" vertical="center"/>
      <protection hidden="1"/>
    </xf>
    <xf applyAlignment="1" applyBorder="1" applyFill="1" applyProtection="1" borderId="55" fillId="0" fontId="0" numFmtId="0" xfId="0">
      <alignment horizontal="center" vertical="center"/>
      <protection hidden="1"/>
    </xf>
    <xf applyAlignment="1" applyBorder="1" applyFont="1" borderId="59" fillId="0" fontId="33" numFmtId="0" xfId="0">
      <alignment vertical="center" wrapText="1"/>
    </xf>
    <xf applyAlignment="1" applyFont="1" borderId="0" fillId="0" fontId="33" numFmtId="0" xfId="0">
      <alignment vertical="center" wrapText="1"/>
    </xf>
    <xf applyAlignment="1" applyBorder="1" applyFont="1" borderId="57" fillId="0" fontId="30" numFmtId="0" xfId="0">
      <alignment horizontal="justify" vertical="center"/>
    </xf>
  </cellXfs>
  <cellStyles count="5">
    <cellStyle builtinId="3" name="Čárka" xfId="4"/>
    <cellStyle builtinId="8" name="Hypertextový odkaz" xfId="1"/>
    <cellStyle builtinId="4" name="Měna" xfId="2"/>
    <cellStyle builtinId="0" name="Normální" xfId="0"/>
    <cellStyle builtinId="5" name="Procenta" xfId="3"/>
  </cellStyles>
  <dxfs count="5">
    <dxf>
      <fill>
        <patternFill>
          <bgColor rgb="FF92D050"/>
        </patternFill>
      </fill>
    </dxf>
    <dxf>
      <fill>
        <patternFill>
          <bgColor rgb="FFFF0000"/>
        </patternFill>
      </fill>
    </dxf>
    <dxf>
      <fill>
        <patternFill>
          <bgColor rgb="FF92D050"/>
        </patternFill>
      </fill>
    </dxf>
    <dxf>
      <fill>
        <patternFill>
          <bgColor rgb="FFFF0000"/>
        </patternFill>
      </fill>
    </dxf>
    <dxf>
      <font>
        <color rgb="FF9C0006"/>
      </font>
    </dxf>
  </dxfs>
  <tableStyles count="0" defaultPivotStyle="PivotStyleLight16"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1" Target="worksheets/sheet1.xml" Type="http://schemas.openxmlformats.org/officeDocument/2006/relationships/worksheet"/>
<Relationship Id="rId10" Target="calcChain.xml" Type="http://schemas.openxmlformats.org/officeDocument/2006/relationships/calcChain"/>
<Relationship Id="rId11" Target="../customXml/item1.xml" Type="http://schemas.openxmlformats.org/officeDocument/2006/relationships/customXml"/>
<Relationship Id="rId12" Target="../customXml/item2.xml" Type="http://schemas.openxmlformats.org/officeDocument/2006/relationships/customXml"/>
<Relationship Id="rId13" Target="../customXml/item3.xml" Type="http://schemas.openxmlformats.org/officeDocument/2006/relationships/customXml"/>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theme/theme1.xml" Type="http://schemas.openxmlformats.org/officeDocument/2006/relationships/theme"/>
<Relationship Id="rId8" Target="styles.xml" Type="http://schemas.openxmlformats.org/officeDocument/2006/relationships/styles"/>
<Relationship Id="rId9" Target="sharedStrings.xml" Type="http://schemas.openxmlformats.org/officeDocument/2006/relationships/sharedStrings"/>
</Relationships>

</file>

<file path=xl/drawings/_rels/drawing1.xml.rels><?xml version="1.0" encoding="UTF-8" standalone="yes"?>
<Relationships xmlns="http://schemas.openxmlformats.org/package/2006/relationships">
<Relationship Id="rId1" Target="../media/image2.jpeg" Type="http://schemas.openxmlformats.org/officeDocument/2006/relationships/image"/>
</Relationships>

</file>

<file path=xl/drawings/drawing1.xml><?xml version="1.0" encoding="utf-8"?>
<xdr:wsDr xmlns:a="http://schemas.openxmlformats.org/drawingml/2006/main" xmlns:xdr="http://schemas.openxmlformats.org/drawingml/2006/spreadsheetDrawing">
  <xdr:twoCellAnchor editAs="oneCell">
    <xdr:from>
      <xdr:col>0</xdr:col>
      <xdr:colOff>0</xdr:colOff>
      <xdr:row>2</xdr:row>
      <xdr:rowOff>0</xdr:rowOff>
    </xdr:from>
    <xdr:to>
      <xdr:col>1</xdr:col>
      <xdr:colOff>361950</xdr:colOff>
      <xdr:row>5</xdr:row>
      <xdr:rowOff>19685</xdr:rowOff>
    </xdr:to>
    <xdr:pic>
      <xdr:nvPicPr>
        <xdr:cNvPr descr="V:\PUBLICITA\OBDOBÍ _2014+\VIZUALNI_IDENTITA\logo\OPZ_CB_cerne.jpg" id="2" name="Obrázek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cstate="print" r:embed="rId1">
          <a:extLst>
            <a:ext uri="{28A0092B-C50C-407E-A947-70E740481C1C}">
              <a14:useLocalDpi xmlns:a14="http://schemas.microsoft.com/office/drawing/2010/main" val="0"/>
            </a:ext>
          </a:extLst>
        </a:blip>
        <a:srcRect/>
        <a:stretch>
          <a:fillRect/>
        </a:stretch>
      </xdr:blipFill>
      <xdr:spPr bwMode="auto">
        <a:xfrm>
          <a:off x="0" y="0"/>
          <a:ext cx="2867025" cy="591185"/>
        </a:xfrm>
        <a:prstGeom prst="rect">
          <a:avLst/>
        </a:prstGeom>
        <a:noFill/>
        <a:ln>
          <a:noFill/>
        </a:ln>
      </xdr:spPr>
    </xdr:pic>
    <xdr:clientData/>
  </xdr:twoCellAnchor>
</xdr:wsDr>
</file>

<file path=xl/theme/_rels/theme1.xml.rels><?xml version="1.0" encoding="UTF-8" standalone="yes"?>
<Relationships xmlns="http://schemas.openxmlformats.org/package/2006/relationships">
<Relationship Id="rId1" Target="../media/image1.jpeg" Type="http://schemas.openxmlformats.org/officeDocument/2006/relationships/image"/>
</Relationships>

</file>

<file path=xl/theme/theme1.xml><?xml version="1.0" encoding="utf-8"?>
<a:theme xmlns:a="http://schemas.openxmlformats.org/drawingml/2006/main" name="Motiv systému Office">
  <a:themeElements>
    <a:clrScheme name="Kancelář">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pír">
      <a:fillStyleLst>
        <a:solidFill>
          <a:schemeClr val="phClr"/>
        </a:solidFill>
        <a:blipFill>
          <a:blip xmlns:r="http://schemas.openxmlformats.org/officeDocument/2006/relationships" r:embed="rId1">
            <a:duotone>
              <a:schemeClr val="phClr">
                <a:shade val="63000"/>
                <a:tint val="82000"/>
              </a:schemeClr>
              <a:schemeClr val="phClr">
                <a:tint val="10000"/>
                <a:satMod val="400000"/>
              </a:schemeClr>
            </a:duotone>
          </a:blip>
          <a:tile algn="tl" flip="none" sx="40000" sy="40000" tx="0" ty="0"/>
        </a:blipFill>
        <a:blipFill>
          <a:blip xmlns:r="http://schemas.openxmlformats.org/officeDocument/2006/relationships" r:embed="rId1">
            <a:duotone>
              <a:schemeClr val="phClr">
                <a:shade val="40000"/>
              </a:schemeClr>
              <a:schemeClr val="phClr">
                <a:tint val="42000"/>
              </a:schemeClr>
            </a:duotone>
          </a:blip>
          <a:tile algn="tl" flip="none" sx="40000" sy="40000" tx="0" ty="0"/>
        </a:blipFill>
      </a:fillStyleLst>
      <a:lnStyleLst>
        <a:ln algn="ctr" cap="flat" cmpd="sng" w="12700">
          <a:solidFill>
            <a:schemeClr val="phClr"/>
          </a:solidFill>
          <a:prstDash val="solid"/>
        </a:ln>
        <a:ln algn="ctr" cap="flat" cmpd="sng" w="38100">
          <a:solidFill>
            <a:schemeClr val="phClr"/>
          </a:solidFill>
          <a:prstDash val="solid"/>
        </a:ln>
        <a:ln algn="ctr" cap="flat" cmpd="sng" w="63500">
          <a:solidFill>
            <a:schemeClr val="phClr"/>
          </a:solidFill>
          <a:prstDash val="solid"/>
        </a:ln>
      </a:lnStyleLst>
      <a:effectStyleLst>
        <a:effectStyle>
          <a:effectLst>
            <a:outerShdw blurRad="95000" rotWithShape="0">
              <a:srgbClr val="000000">
                <a:alpha val="50000"/>
              </a:srgbClr>
            </a:outerShdw>
            <a:softEdge rad="12700"/>
          </a:effectLst>
        </a:effectStyle>
        <a:effectStyle>
          <a:effectLst>
            <a:outerShdw blurRad="95000" rotWithShape="0">
              <a:srgbClr val="000000">
                <a:alpha val="50000"/>
              </a:srgbClr>
            </a:outerShdw>
            <a:softEdge rad="12700"/>
          </a:effectLst>
        </a:effectStyle>
        <a:effectStyle>
          <a:effectLst>
            <a:outerShdw algn="tl" blurRad="95000" rotWithShape="0">
              <a:srgbClr val="000000">
                <a:alpha val="50000"/>
              </a:srgbClr>
            </a:outerShdw>
          </a:effectLst>
          <a:scene3d>
            <a:camera prst="orthographicFront"/>
            <a:lightRig dir="t" rig="soft">
              <a:rot lat="0" lon="0" rev="18000000"/>
            </a:lightRig>
          </a:scene3d>
          <a:sp3d prstMaterial="dkEdge">
            <a:bevelT h="44450" prst="riblet" w="7366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1" Target="../printerSettings/printerSettings1.bin" Type="http://schemas.openxmlformats.org/officeDocument/2006/relationships/printerSettings"/>
<Relationship Id="rId2" Target="../printerSettings/printerSettings2.bin" Type="http://schemas.openxmlformats.org/officeDocument/2006/relationships/printerSettings"/>
</Relationships>

</file>

<file path=xl/worksheets/_rels/sheet2.xml.rels><?xml version="1.0" encoding="UTF-8" standalone="yes"?>
<Relationships xmlns="http://schemas.openxmlformats.org/package/2006/relationships">
<Relationship Id="rId1" Target="../printerSettings/printerSettings3.bin" Type="http://schemas.openxmlformats.org/officeDocument/2006/relationships/printerSettings"/>
<Relationship Id="rId2" Target="../printerSettings/printerSettings4.bin" Type="http://schemas.openxmlformats.org/officeDocument/2006/relationships/printerSettings"/>
</Relationships>

</file>

<file path=xl/worksheets/_rels/sheet3.xml.rels><?xml version="1.0" encoding="UTF-8" standalone="yes"?>
<Relationships xmlns="http://schemas.openxmlformats.org/package/2006/relationships">
<Relationship Id="rId1" Target="../printerSettings/printerSettings5.bin" Type="http://schemas.openxmlformats.org/officeDocument/2006/relationships/printerSettings"/>
<Relationship Id="rId2" Target="../printerSettings/printerSettings6.bin" Type="http://schemas.openxmlformats.org/officeDocument/2006/relationships/printerSettings"/>
<Relationship Id="rId3" Target="../drawings/drawing1.xml" Type="http://schemas.openxmlformats.org/officeDocument/2006/relationships/drawing"/>
</Relationships>

</file>

<file path=xl/worksheets/_rels/sheet4.xml.rels><?xml version="1.0" encoding="UTF-8" standalone="yes"?>
<Relationships xmlns="http://schemas.openxmlformats.org/package/2006/relationships">
<Relationship Id="rId1" Target="../printerSettings/printerSettings7.bin" Type="http://schemas.openxmlformats.org/officeDocument/2006/relationships/printerSettings"/>
<Relationship Id="rId2" Target="../printerSettings/printerSettings8.bin" Type="http://schemas.openxmlformats.org/officeDocument/2006/relationships/printerSettings"/>
</Relationships>

</file>

<file path=xl/worksheets/_rels/sheet5.xml.rels><?xml version="1.0" encoding="UTF-8" standalone="yes"?>
<Relationships xmlns="http://schemas.openxmlformats.org/package/2006/relationships">
<Relationship Id="rId1" Target="../printerSettings/printerSettings9.bin" Type="http://schemas.openxmlformats.org/officeDocument/2006/relationships/printerSettings"/>
</Relationships>

</file>

<file path=xl/worksheets/_rels/sheet6.xml.rels><?xml version="1.0" encoding="UTF-8" standalone="yes"?>
<Relationships xmlns="http://schemas.openxmlformats.org/package/2006/relationships">
<Relationship Id="rId1" Target="../printerSettings/printerSettings10.bin" Type="http://schemas.openxmlformats.org/officeDocument/2006/relationships/printerSettings"/>
</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L50"/>
  <sheetViews>
    <sheetView showGridLines="0" tabSelected="1" workbookViewId="0" zoomScale="90" zoomScaleNormal="90">
      <selection activeCell="E7" sqref="E7:E9"/>
    </sheetView>
  </sheetViews>
  <sheetFormatPr defaultColWidth="9.140625" defaultRowHeight="15" x14ac:dyDescent="0.25"/>
  <cols>
    <col min="1" max="1" customWidth="true" style="23" width="7.0" collapsed="false"/>
    <col min="2" max="2" customWidth="true" style="23" width="11.85546875" collapsed="false"/>
    <col min="3" max="3" customWidth="true" style="23" width="51.5703125" collapsed="false"/>
    <col min="4" max="4" customWidth="true" style="23" width="21.5703125" collapsed="false"/>
    <col min="5" max="5" customWidth="true" style="23" width="23.140625" collapsed="false"/>
    <col min="6" max="6" customWidth="true" style="23" width="18.140625" collapsed="false"/>
    <col min="7" max="7" customWidth="true" style="23" width="19.5703125" collapsed="false"/>
    <col min="8" max="8" customWidth="true" style="23" width="15.7109375" collapsed="false"/>
    <col min="9" max="10" customWidth="true" style="23" width="13.7109375" collapsed="false"/>
    <col min="11" max="37" style="23" width="9.140625" collapsed="false"/>
    <col min="38" max="38" customWidth="true" style="23" width="15.0" collapsed="false"/>
    <col min="39" max="16384" style="23" width="9.140625" collapsed="false"/>
  </cols>
  <sheetData>
    <row ht="19.5" r="1" spans="1:12" thickBot="1" x14ac:dyDescent="0.35">
      <c r="B1" s="50" t="s">
        <v>135</v>
      </c>
      <c r="C1" s="68"/>
      <c r="D1" s="25"/>
      <c r="E1" s="25"/>
      <c r="F1" s="25"/>
      <c r="G1" s="25"/>
      <c r="H1" s="25"/>
      <c r="I1" s="25"/>
      <c r="J1" s="25"/>
      <c r="K1" s="25"/>
      <c r="L1" s="25"/>
    </row>
    <row customHeight="1" ht="60.75" r="2" spans="1:12" thickBot="1" thickTop="1" x14ac:dyDescent="0.3">
      <c r="A2" s="25"/>
      <c r="B2" s="69" t="s">
        <v>120</v>
      </c>
      <c r="C2" s="70" t="s">
        <v>119</v>
      </c>
      <c r="D2" s="71" t="s">
        <v>118</v>
      </c>
      <c r="E2" s="71" t="s">
        <v>136</v>
      </c>
      <c r="F2" s="71" t="s">
        <v>96</v>
      </c>
      <c r="G2" s="71" t="s">
        <v>97</v>
      </c>
      <c r="H2" s="128" t="s">
        <v>122</v>
      </c>
      <c r="I2"/>
      <c r="J2" s="25"/>
      <c r="K2" s="25"/>
      <c r="L2" s="25"/>
    </row>
    <row customHeight="1" ht="16.149999999999999" r="3" spans="1:12" thickTop="1" x14ac:dyDescent="0.25">
      <c r="A3" s="25"/>
      <c r="B3" s="165"/>
      <c r="C3" s="175"/>
      <c r="D3" s="177"/>
      <c r="E3" s="179"/>
      <c r="F3" s="177"/>
      <c r="G3" s="177"/>
      <c r="H3" s="187"/>
      <c r="I3"/>
    </row>
    <row customHeight="1" ht="70.5" r="4" spans="1:12" thickBot="1" x14ac:dyDescent="0.3">
      <c r="A4" s="25"/>
      <c r="B4" s="166"/>
      <c r="C4" s="176"/>
      <c r="D4" s="178"/>
      <c r="E4" s="180"/>
      <c r="F4" s="178"/>
      <c r="G4" s="178"/>
      <c r="H4" s="188"/>
      <c r="I4"/>
    </row>
    <row customHeight="1" ht="8.25" r="5" spans="1:12" thickBot="1" thickTop="1" x14ac:dyDescent="0.3">
      <c r="A5" s="25"/>
      <c r="B5" s="25"/>
      <c r="C5" s="25"/>
      <c r="D5" s="25"/>
      <c r="E5" s="25"/>
      <c r="F5" s="25"/>
      <c r="G5" s="25"/>
      <c r="H5" s="25"/>
      <c r="I5" s="25"/>
      <c r="J5" s="25"/>
      <c r="K5" s="25"/>
      <c r="L5" s="25"/>
    </row>
    <row customHeight="1" ht="60.75" r="6" spans="1:12" thickBot="1" thickTop="1" x14ac:dyDescent="0.3">
      <c r="A6" s="25"/>
      <c r="B6" s="25"/>
      <c r="C6" s="25"/>
      <c r="D6" s="25"/>
      <c r="E6" s="57" t="s">
        <v>153</v>
      </c>
      <c r="F6" s="148" t="s">
        <v>156</v>
      </c>
      <c r="G6"/>
      <c r="H6" s="25"/>
      <c r="I6" s="25"/>
      <c r="J6" s="25"/>
      <c r="K6" s="25"/>
      <c r="L6" s="25"/>
    </row>
    <row customHeight="1" ht="15.75" r="7" spans="1:12" thickTop="1" x14ac:dyDescent="0.25">
      <c r="A7" s="25"/>
      <c r="B7" s="25"/>
      <c r="C7" s="25"/>
      <c r="D7" s="25"/>
      <c r="E7" s="181"/>
      <c r="F7" s="184"/>
      <c r="G7"/>
      <c r="H7" s="25"/>
      <c r="I7" s="25"/>
      <c r="J7" s="25"/>
      <c r="K7" s="25"/>
      <c r="L7" s="25"/>
    </row>
    <row customHeight="1" ht="39.4" r="8" spans="1:12" x14ac:dyDescent="0.25">
      <c r="A8" s="25"/>
      <c r="B8" s="25"/>
      <c r="C8" s="25"/>
      <c r="D8" s="25"/>
      <c r="E8" s="182"/>
      <c r="F8" s="185"/>
      <c r="G8"/>
      <c r="H8" s="25"/>
      <c r="I8" s="25"/>
      <c r="J8" s="25"/>
      <c r="K8" s="25"/>
      <c r="L8" s="25"/>
    </row>
    <row customHeight="1" ht="24.95" r="9" spans="1:12" thickBot="1" x14ac:dyDescent="0.3">
      <c r="A9" s="25"/>
      <c r="B9" s="25"/>
      <c r="C9" s="25"/>
      <c r="D9" s="25"/>
      <c r="E9" s="183"/>
      <c r="F9" s="186"/>
      <c r="G9"/>
      <c r="H9" s="25"/>
      <c r="I9" s="25"/>
      <c r="J9" s="25"/>
      <c r="K9" s="25"/>
      <c r="L9" s="25"/>
    </row>
    <row customHeight="1" ht="6.75" r="10" spans="1:12" thickTop="1" x14ac:dyDescent="0.55000000000000004">
      <c r="A10" s="161"/>
      <c r="B10" s="161"/>
      <c r="C10" s="161"/>
      <c r="D10" s="161"/>
      <c r="E10" s="161"/>
      <c r="F10" s="161"/>
      <c r="G10" s="161"/>
      <c r="H10" s="161"/>
      <c r="I10" s="25"/>
      <c r="J10" s="25"/>
      <c r="K10" s="25"/>
      <c r="L10" s="25"/>
    </row>
    <row ht="18.75" r="11" spans="1:12" x14ac:dyDescent="0.3">
      <c r="A11" s="25"/>
      <c r="B11" s="25"/>
      <c r="C11" s="50" t="s">
        <v>162</v>
      </c>
      <c r="D11" s="25"/>
      <c r="E11" s="25"/>
      <c r="F11" s="25"/>
      <c r="G11" s="25"/>
      <c r="H11" s="25"/>
      <c r="I11" s="25"/>
      <c r="J11" s="25"/>
      <c r="K11" s="25"/>
      <c r="L11" s="25"/>
    </row>
    <row customHeight="1" ht="6" r="12" spans="1:12" thickBot="1" x14ac:dyDescent="0.3">
      <c r="A12" s="25"/>
      <c r="B12" s="25"/>
      <c r="C12" s="25"/>
      <c r="D12" s="25"/>
      <c r="E12" s="25"/>
      <c r="F12" s="25"/>
      <c r="G12" s="25"/>
      <c r="H12" s="25"/>
      <c r="I12" s="25"/>
      <c r="J12" s="25"/>
      <c r="K12" s="25"/>
      <c r="L12" s="25"/>
    </row>
    <row ht="16.5" r="13" spans="1:12" thickBot="1" thickTop="1" x14ac:dyDescent="0.3">
      <c r="A13" s="25"/>
      <c r="B13" s="25"/>
      <c r="C13" s="56" t="s">
        <v>37</v>
      </c>
      <c r="D13" s="57" t="s">
        <v>57</v>
      </c>
      <c r="E13" s="56" t="s">
        <v>58</v>
      </c>
      <c r="F13" s="57" t="s">
        <v>59</v>
      </c>
      <c r="G13" s="56" t="s">
        <v>50</v>
      </c>
      <c r="H13" s="89"/>
      <c r="I13" s="25"/>
      <c r="J13" s="25"/>
      <c r="K13" s="78"/>
      <c r="L13" s="25"/>
    </row>
    <row ht="15.75" r="14" spans="1:12" thickTop="1" x14ac:dyDescent="0.25">
      <c r="A14" s="25"/>
      <c r="B14" s="25"/>
      <c r="C14" s="58" t="s">
        <v>157</v>
      </c>
      <c r="D14" s="58" t="s">
        <v>158</v>
      </c>
      <c r="E14" s="146" t="str">
        <f>IF($E$7&lt;&gt;"Vybudování a provoz dětské skupiny","",IF($D$3="","",$D$3))</f>
        <v/>
      </c>
      <c r="F14" s="151" t="str">
        <f>IF($E$14="","",IF($F$7="Plátce",'přehled jednotek'!$I$2,'přehled jednotek'!$H$2))</f>
        <v/>
      </c>
      <c r="G14" s="153">
        <f>IF($E$14="",0,$E$14*$F$14)</f>
        <v>0</v>
      </c>
      <c r="H14" s="89"/>
      <c r="I14" s="25"/>
      <c r="J14" s="25"/>
      <c r="K14" s="78"/>
      <c r="L14" s="25"/>
    </row>
    <row ht="15.75" r="15" spans="1:12" thickBot="1" x14ac:dyDescent="0.3">
      <c r="A15" s="25"/>
      <c r="B15" s="25"/>
      <c r="C15" s="149" t="s">
        <v>159</v>
      </c>
      <c r="D15" s="150" t="s">
        <v>158</v>
      </c>
      <c r="E15" s="147" t="str">
        <f>IF($E$7&lt;&gt;"Transformace a provoz dětské skupiny","",IF($D$3="","",$D$3))</f>
        <v/>
      </c>
      <c r="F15" s="152" t="str">
        <f>IF($E$15="","",IF($F$7="Plátce",'přehled jednotek'!$I$4,'přehled jednotek'!$H$4))</f>
        <v/>
      </c>
      <c r="G15" s="154">
        <f>IF($E$15="",0,$E$15*$F$15)</f>
        <v>0</v>
      </c>
      <c r="H15" s="89"/>
      <c r="I15" s="25"/>
      <c r="J15" s="25"/>
      <c r="K15" s="78"/>
      <c r="L15" s="25"/>
    </row>
    <row customHeight="1" ht="15.75" r="16" spans="1:12" thickTop="1" x14ac:dyDescent="0.25">
      <c r="A16" s="25"/>
      <c r="B16" s="25"/>
      <c r="C16" s="58" t="s">
        <v>41</v>
      </c>
      <c r="D16" s="58" t="s">
        <v>40</v>
      </c>
      <c r="E16" s="144" t="str">
        <f>IF($D$3="","",IF(OR($E$3=2,$E$3=3,$E$3=4,$E$3=5,$E$3=6),75*$D$3,""))</f>
        <v/>
      </c>
      <c r="F16" s="145" t="str">
        <f>IF($E$16="","",'přehled jednotek'!$I$6)</f>
        <v/>
      </c>
      <c r="G16" s="145">
        <f ref="G16:G21" si="0" t="shared">IF($E16="",0,$E16*$F16)</f>
        <v>0</v>
      </c>
      <c r="H16" s="90"/>
      <c r="I16" s="25"/>
      <c r="K16" s="25"/>
      <c r="L16" s="25"/>
    </row>
    <row customHeight="1" ht="15.75" r="17" spans="1:12" x14ac:dyDescent="0.35">
      <c r="A17" s="25"/>
      <c r="B17" s="25"/>
      <c r="C17" s="58" t="s">
        <v>42</v>
      </c>
      <c r="D17" s="59" t="s">
        <v>40</v>
      </c>
      <c r="E17" s="60" t="str">
        <f>IF($D$3="","",IF(OR($E$3=2,$E$3=3,$E$3=4,$E$3=5,$E$3=6),75*$D$3,""))</f>
        <v/>
      </c>
      <c r="F17" s="117" t="str">
        <f>IF($E$17="","",'přehled jednotek'!$I$6)</f>
        <v/>
      </c>
      <c r="G17" s="117">
        <f si="0" t="shared"/>
        <v>0</v>
      </c>
      <c r="H17" s="90"/>
      <c r="I17" s="25"/>
      <c r="J17" s="72"/>
      <c r="K17" s="25"/>
      <c r="L17" s="25"/>
    </row>
    <row customHeight="1" ht="15.75" r="18" spans="1:12" x14ac:dyDescent="0.35">
      <c r="A18" s="25"/>
      <c r="B18" s="25"/>
      <c r="C18" s="58" t="s">
        <v>43</v>
      </c>
      <c r="D18" s="59" t="s">
        <v>40</v>
      </c>
      <c r="E18" s="60" t="str">
        <f>IF($D$3="","",IF(OR($E$3=3,$E$3=4,$E$3=5,$E$3=6),75*$D$3,""))</f>
        <v/>
      </c>
      <c r="F18" s="117" t="str">
        <f>IF($E$18="","",'přehled jednotek'!$I$6)</f>
        <v/>
      </c>
      <c r="G18" s="117">
        <f si="0" t="shared"/>
        <v>0</v>
      </c>
      <c r="H18" s="90"/>
      <c r="I18" s="25"/>
      <c r="J18" s="72"/>
      <c r="K18" s="25"/>
      <c r="L18" s="25"/>
    </row>
    <row customHeight="1" ht="15.75" r="19" spans="1:12" x14ac:dyDescent="0.35">
      <c r="A19" s="25"/>
      <c r="B19" s="25"/>
      <c r="C19" s="58" t="s">
        <v>44</v>
      </c>
      <c r="D19" s="59" t="s">
        <v>40</v>
      </c>
      <c r="E19" s="60" t="str">
        <f>IF($D$3="","",IF(OR($E$3=4,$E$3=5,$E$3=6),75*$D$3,""))</f>
        <v/>
      </c>
      <c r="F19" s="117" t="str">
        <f>IF($E$19="","",'přehled jednotek'!$I$6)</f>
        <v/>
      </c>
      <c r="G19" s="117">
        <f si="0" t="shared"/>
        <v>0</v>
      </c>
      <c r="H19" s="90"/>
      <c r="I19" s="25"/>
      <c r="J19" s="72"/>
      <c r="K19" s="25"/>
      <c r="L19" s="25"/>
    </row>
    <row customHeight="1" ht="15.75" r="20" spans="1:12" x14ac:dyDescent="0.35">
      <c r="A20" s="25"/>
      <c r="B20" s="25"/>
      <c r="C20" s="58" t="s">
        <v>137</v>
      </c>
      <c r="D20" s="59" t="s">
        <v>40</v>
      </c>
      <c r="E20" s="60" t="str">
        <f>IF($D$3="","",IF(OR($E$3=5,$E$3=6),75*$D$3,""))</f>
        <v/>
      </c>
      <c r="F20" s="117" t="str">
        <f>IF($E$20="","",'přehled jednotek'!$I$6)</f>
        <v/>
      </c>
      <c r="G20" s="117">
        <f si="0" t="shared"/>
        <v>0</v>
      </c>
      <c r="H20" s="90"/>
      <c r="I20" s="25"/>
      <c r="J20" s="72"/>
      <c r="K20" s="25"/>
      <c r="L20" s="25"/>
    </row>
    <row customHeight="1" ht="15.75" r="21" spans="1:12" x14ac:dyDescent="0.25">
      <c r="A21" s="25"/>
      <c r="B21" s="25"/>
      <c r="C21" s="59" t="s">
        <v>138</v>
      </c>
      <c r="D21" s="59" t="s">
        <v>40</v>
      </c>
      <c r="E21" s="60" t="str">
        <f>IF($D$3="","",IF(OR($E$3=6),75*$D$3,""))</f>
        <v/>
      </c>
      <c r="F21" s="117" t="str">
        <f>IF($E$21="","",'přehled jednotek'!$I$6)</f>
        <v/>
      </c>
      <c r="G21" s="117">
        <f si="0" t="shared"/>
        <v>0</v>
      </c>
      <c r="H21" s="91"/>
      <c r="I21" s="25"/>
      <c r="J21" s="25"/>
      <c r="K21" s="25"/>
      <c r="L21" s="25"/>
    </row>
    <row customHeight="1" ht="15.75" r="22" spans="1:12" x14ac:dyDescent="0.25">
      <c r="A22" s="25"/>
      <c r="B22" s="25"/>
      <c r="C22" s="59" t="s">
        <v>45</v>
      </c>
      <c r="D22" s="59" t="s">
        <v>49</v>
      </c>
      <c r="E22" s="60" t="str">
        <f>IF($D$3="","",IF($F$3="Ne","",IF(OR($E$3=2,$E$3=3,$E$3=4,$E$3=5,$E$3=6),75*$D$3,"")))</f>
        <v/>
      </c>
      <c r="F22" s="118" t="str">
        <f>IF($D$3="","",IF($F$3="Ano",'přehled jednotek'!$I$7,0))</f>
        <v/>
      </c>
      <c r="G22" s="117">
        <f ref="G22:G27" si="1" t="shared">IF($E22="",0,$E22*$F22)</f>
        <v>0</v>
      </c>
      <c r="H22" s="91"/>
      <c r="I22" s="25"/>
      <c r="J22" s="25"/>
      <c r="K22" s="25"/>
      <c r="L22" s="25"/>
    </row>
    <row customHeight="1" ht="15.75" r="23" spans="1:12" x14ac:dyDescent="0.25">
      <c r="A23" s="25"/>
      <c r="B23" s="25"/>
      <c r="C23" s="59" t="s">
        <v>47</v>
      </c>
      <c r="D23" s="59" t="s">
        <v>49</v>
      </c>
      <c r="E23" s="60" t="str">
        <f>IF($D$3="","",IF($F$3="Ne","",IF(OR($E$3=2,$E$3=3,$E$3=4,$E$3=5,$E$3=6),75*$D$3,"")))</f>
        <v/>
      </c>
      <c r="F23" s="118" t="str">
        <f>IF($D$3="","",IF($F$3="Ano",'přehled jednotek'!$I$7,0))</f>
        <v/>
      </c>
      <c r="G23" s="117">
        <f si="1" t="shared"/>
        <v>0</v>
      </c>
      <c r="H23" s="91"/>
      <c r="I23" s="25"/>
      <c r="J23" s="25"/>
      <c r="K23" s="25"/>
      <c r="L23" s="25"/>
    </row>
    <row customHeight="1" ht="15.75" r="24" spans="1:12" x14ac:dyDescent="0.25">
      <c r="A24" s="25"/>
      <c r="B24" s="25"/>
      <c r="C24" s="59" t="s">
        <v>46</v>
      </c>
      <c r="D24" s="59" t="s">
        <v>49</v>
      </c>
      <c r="E24" s="60" t="str">
        <f>IF($D$3="","",IF($F$3="Ne","",IF(OR($E$3=3,$E$3=4,$E$3=5,$E$3=6),75*$D$3,"")))</f>
        <v/>
      </c>
      <c r="F24" s="118" t="str">
        <f>IF($D$3="","",IF($F$3="Ano",'přehled jednotek'!$I$7,0))</f>
        <v/>
      </c>
      <c r="G24" s="117">
        <f si="1" t="shared"/>
        <v>0</v>
      </c>
      <c r="H24" s="91"/>
      <c r="I24" s="25"/>
      <c r="J24" s="25"/>
      <c r="K24" s="25"/>
      <c r="L24" s="25"/>
    </row>
    <row customHeight="1" ht="15.75" r="25" spans="1:12" x14ac:dyDescent="0.25">
      <c r="A25" s="25"/>
      <c r="B25" s="25"/>
      <c r="C25" s="59" t="s">
        <v>48</v>
      </c>
      <c r="D25" s="59" t="s">
        <v>49</v>
      </c>
      <c r="E25" s="60" t="str">
        <f>IF($D$3="","",IF($F$3="Ne","",IF(OR($E$3=4,$E$3=5,$E$3=6),75*$D$3,"")))</f>
        <v/>
      </c>
      <c r="F25" s="118" t="str">
        <f>IF($D$3="","",IF($F$3="Ano",'přehled jednotek'!$I$7,0))</f>
        <v/>
      </c>
      <c r="G25" s="117">
        <f si="1" t="shared"/>
        <v>0</v>
      </c>
      <c r="H25" s="91"/>
      <c r="I25" s="25"/>
      <c r="J25" s="25"/>
      <c r="K25" s="25"/>
      <c r="L25" s="25"/>
    </row>
    <row customHeight="1" ht="15.75" r="26" spans="1:12" x14ac:dyDescent="0.25">
      <c r="A26" s="25"/>
      <c r="B26" s="25"/>
      <c r="C26" s="59" t="s">
        <v>139</v>
      </c>
      <c r="D26" s="59" t="s">
        <v>49</v>
      </c>
      <c r="E26" s="60" t="str">
        <f>IF($D$3="","",IF($F$3="Ne","",IF(OR($E$3=5,$E$3=6),75*$D$3,"")))</f>
        <v/>
      </c>
      <c r="F26" s="118" t="str">
        <f>IF($D$3="","",IF($F$3="Ano",'přehled jednotek'!$I$7,0))</f>
        <v/>
      </c>
      <c r="G26" s="117">
        <f si="1" t="shared"/>
        <v>0</v>
      </c>
      <c r="H26" s="91"/>
      <c r="I26" s="25"/>
      <c r="J26" s="25"/>
      <c r="K26" s="25"/>
      <c r="L26" s="25"/>
    </row>
    <row customHeight="1" ht="15.75" r="27" spans="1:12" x14ac:dyDescent="0.25">
      <c r="A27" s="25"/>
      <c r="B27" s="25"/>
      <c r="C27" s="59" t="s">
        <v>140</v>
      </c>
      <c r="D27" s="59" t="s">
        <v>49</v>
      </c>
      <c r="E27" s="60" t="str">
        <f>IF($D$3="","",IF($F$3="Ne","",IF(OR($E$3=6),75*$D$3,"")))</f>
        <v/>
      </c>
      <c r="F27" s="118" t="str">
        <f>IF($D$3="","",IF($F$3="Ano",'přehled jednotek'!$I$7,0))</f>
        <v/>
      </c>
      <c r="G27" s="117">
        <f si="1" t="shared"/>
        <v>0</v>
      </c>
      <c r="H27" s="91"/>
      <c r="I27" s="25"/>
      <c r="J27" s="25"/>
      <c r="K27" s="25"/>
      <c r="L27" s="25"/>
    </row>
    <row customHeight="1" ht="15.75" r="28" spans="1:12" x14ac:dyDescent="0.25">
      <c r="A28" s="25"/>
      <c r="B28" s="25"/>
      <c r="C28" s="59" t="s">
        <v>112</v>
      </c>
      <c r="D28" s="59" t="s">
        <v>39</v>
      </c>
      <c r="E28" s="60" t="str">
        <f>IF(OR($G$3="",$G$3="Ne"),"",IF($G$3="Ano",IF($H$3="","",$H$3)))</f>
        <v/>
      </c>
      <c r="F28" s="117" t="str">
        <f>IF(OR($E$28="",$E$28=0),"",IF($G$3="Ano",'přehled jednotek'!$I$8,0))</f>
        <v/>
      </c>
      <c r="G28" s="117">
        <f>IF($E$28="",0,$E$28*$F$28)</f>
        <v>0</v>
      </c>
      <c r="H28" s="91"/>
      <c r="I28" s="25"/>
      <c r="J28" s="25"/>
      <c r="K28" s="25"/>
      <c r="L28" s="25"/>
    </row>
    <row customHeight="1" ht="15.75" r="29" spans="1:12" x14ac:dyDescent="0.25">
      <c r="A29" s="25"/>
      <c r="B29" s="25"/>
      <c r="C29" s="129" t="s">
        <v>143</v>
      </c>
      <c r="D29" s="173"/>
      <c r="E29" s="173"/>
      <c r="F29" s="174"/>
      <c r="G29" s="119" t="str">
        <f>IF($D$3="","",SUM($G$14:$G$28))</f>
        <v/>
      </c>
      <c r="H29" s="91"/>
      <c r="I29" s="109"/>
      <c r="J29" s="25"/>
      <c r="K29" s="25"/>
      <c r="L29" s="25"/>
    </row>
    <row ht="30" r="30" spans="1:12" x14ac:dyDescent="0.25">
      <c r="A30" s="25"/>
      <c r="B30" s="25"/>
      <c r="C30" s="95" t="s">
        <v>95</v>
      </c>
      <c r="D30" s="96" t="s">
        <v>94</v>
      </c>
      <c r="E30" s="97"/>
      <c r="F30" s="125" t="str">
        <f>IF($D$3="","",IF($B$3="Praha","",IF(MID(C3,1,2)="Or",spolufinancování!$D$11,IF(MID(C3,1,2)="Pr",spolufinancování!$D$12,IF(MID(C3,1,2)="Úz",spolufinancování!$D$13,IF(MID(C3,1,2)="So",spolufinancování!$D$15,IF(MID(C3,1,2)="Os",spolufinancování!$D$17,IF(MID(C3,1,2)="Ve",spolufinancování!$D$14))))))))</f>
        <v/>
      </c>
      <c r="G30" s="120" t="str">
        <f>IF($D$3="","",IF($F$30="",0,$F$30*$G$29))</f>
        <v/>
      </c>
      <c r="H30" s="92"/>
      <c r="I30" s="74"/>
      <c r="J30" s="25"/>
      <c r="K30" s="25"/>
      <c r="L30" s="25"/>
    </row>
    <row r="31" spans="1:12" x14ac:dyDescent="0.25">
      <c r="A31" s="25"/>
      <c r="B31" s="25"/>
      <c r="C31" s="132" t="s">
        <v>93</v>
      </c>
      <c r="D31" s="133" t="s">
        <v>94</v>
      </c>
      <c r="E31" s="134" t="str">
        <f>IF($D$3="","",IF(AND(B3="Praha",MID(C3,1,2)="Úz"),"NELZE PRO PRAHU!",""))</f>
        <v/>
      </c>
      <c r="F31" s="131" t="str">
        <f>IF($D$3="","",IF(B3&lt;&gt;"Praha","0%",IF(MID(C3,1,2)="Or",spolufinancování!$D$19,IF(MID(C3,1,2)="Pr",spolufinancování!$D$20,IF(MID(C3,1,2)="Úz","0",IF(MID(C3,1,2)="So",spolufinancování!$D$23,IF(MID(C3,1,2)="Os",spolufinancování!$D$25,IF(MID(C3,1,2)="Ve",spolufinancování!$D$22))))))))</f>
        <v/>
      </c>
      <c r="G31" s="121" t="str">
        <f>IF($D$3="","",IF($F$31="NELZE PRO PRAHU!","",IF(F31="","",$F$31*$G$29)))</f>
        <v/>
      </c>
      <c r="H31" s="94"/>
      <c r="I31" s="25"/>
      <c r="J31" s="25"/>
      <c r="K31" s="25"/>
      <c r="L31" s="25"/>
    </row>
    <row r="32" spans="1:12" x14ac:dyDescent="0.25">
      <c r="A32" s="25"/>
      <c r="B32" s="25"/>
      <c r="C32" s="98" t="s">
        <v>124</v>
      </c>
      <c r="D32" s="99"/>
      <c r="E32" s="100"/>
      <c r="F32" s="126" t="str">
        <f>IF(G29="","",G32/G29)</f>
        <v/>
      </c>
      <c r="G32" s="122" t="str">
        <f>IF(G29="","",IF(B3="Praha",IF(F31=50%,G31,IF(F31="",G29*0.5,G29*0.5)),G29*0.85))</f>
        <v/>
      </c>
      <c r="H32" s="94"/>
      <c r="I32" s="25"/>
      <c r="J32" s="25"/>
      <c r="K32" s="25"/>
      <c r="L32" s="25"/>
    </row>
    <row ht="15.75" r="33" spans="1:12" thickBot="1" x14ac:dyDescent="0.3">
      <c r="A33" s="25"/>
      <c r="B33" s="25"/>
      <c r="C33" s="101" t="s">
        <v>125</v>
      </c>
      <c r="D33" s="102"/>
      <c r="E33" s="103"/>
      <c r="F33" s="127" t="str">
        <f>IF(G29="","",G33/G29)</f>
        <v/>
      </c>
      <c r="G33" s="123" t="str">
        <f>IF(G29="","",IF(OR(F31="0%",F31="NELZE PRO PRAHU!"),G29-G30-G32,G29-G31-G32))</f>
        <v/>
      </c>
      <c r="H33" s="94"/>
      <c r="I33" s="130"/>
      <c r="J33" s="25"/>
      <c r="K33" s="25"/>
      <c r="L33" s="25"/>
    </row>
    <row ht="31.5" r="34" spans="1:12" thickBot="1" thickTop="1" x14ac:dyDescent="0.3">
      <c r="A34" s="25"/>
      <c r="B34" s="25"/>
      <c r="C34" s="104" t="s">
        <v>141</v>
      </c>
      <c r="D34" s="105"/>
      <c r="E34" s="106"/>
      <c r="F34" s="107"/>
      <c r="G34" s="124" t="str">
        <f>IF('kalkulačka projektu'!$D$3="","",IF(MID($E$7,1,2)="Tr",(data!$C$10)+G15,IF(MID($E$7,1,2)="Vy",(data!$C$10)+G14,data!$C$10)))</f>
        <v/>
      </c>
      <c r="H34" s="92"/>
      <c r="I34" s="25"/>
      <c r="J34" s="25"/>
      <c r="K34" s="25"/>
      <c r="L34" s="25"/>
    </row>
    <row customHeight="1" ht="25.5" r="35" spans="1:12" thickBot="1" thickTop="1" x14ac:dyDescent="0.3">
      <c r="A35" s="25"/>
      <c r="B35" s="25"/>
      <c r="C35" s="61" t="s">
        <v>142</v>
      </c>
      <c r="D35" s="62"/>
      <c r="E35" s="63"/>
      <c r="F35" s="64"/>
      <c r="G35" s="110" t="str">
        <f>IF($D$3="","",IF($F$31="NELZE PRO PRAHU!","--",IF($B$3="Praha",$G$29-$G$31,$G$29-$G$30)))</f>
        <v/>
      </c>
      <c r="H35" s="93"/>
      <c r="I35" s="25"/>
      <c r="J35" s="25"/>
      <c r="K35" s="25"/>
      <c r="L35" s="25"/>
    </row>
    <row customHeight="1" ht="7.5" r="36" spans="1:12" thickTop="1" x14ac:dyDescent="0.25">
      <c r="A36" s="25"/>
      <c r="B36" s="25"/>
      <c r="C36" s="51"/>
      <c r="D36" s="52"/>
      <c r="E36" s="53"/>
      <c r="F36" s="54"/>
      <c r="G36" s="55"/>
      <c r="H36" s="82"/>
      <c r="I36" s="25"/>
      <c r="J36" s="25"/>
      <c r="K36" s="25"/>
      <c r="L36" s="25"/>
    </row>
    <row customHeight="1" ht="3.75" r="37" spans="1:12" x14ac:dyDescent="0.25">
      <c r="A37" s="25"/>
      <c r="B37" s="25"/>
      <c r="C37" s="25"/>
      <c r="D37" s="25"/>
      <c r="E37" s="25"/>
      <c r="F37" s="25"/>
      <c r="G37" s="25"/>
      <c r="H37" s="83"/>
      <c r="I37" s="25"/>
      <c r="J37" s="25"/>
      <c r="K37" s="25"/>
      <c r="L37" s="25"/>
    </row>
    <row ht="18.75" r="38" spans="1:12" x14ac:dyDescent="0.3">
      <c r="A38" s="25"/>
      <c r="B38" s="25"/>
      <c r="C38" s="50" t="s">
        <v>111</v>
      </c>
      <c r="D38" s="25"/>
      <c r="E38" s="25"/>
      <c r="F38" s="25"/>
      <c r="G38" s="25"/>
      <c r="H38" s="83"/>
      <c r="I38" s="25"/>
      <c r="J38" s="25"/>
      <c r="K38" s="25"/>
      <c r="L38" s="25"/>
    </row>
    <row customHeight="1" ht="6" r="39" spans="1:12" thickBot="1" x14ac:dyDescent="0.35">
      <c r="A39" s="25"/>
      <c r="B39" s="25"/>
      <c r="C39" s="24"/>
      <c r="D39" s="25"/>
      <c r="E39" s="25"/>
      <c r="F39" s="25"/>
      <c r="G39" s="25"/>
      <c r="H39" s="83"/>
      <c r="I39" s="25"/>
      <c r="J39" s="25"/>
      <c r="K39" s="25"/>
      <c r="L39" s="25"/>
    </row>
    <row customHeight="1" ht="42" r="40" spans="1:12" thickTop="1" x14ac:dyDescent="0.25">
      <c r="A40" s="25"/>
      <c r="B40" s="25"/>
      <c r="C40" s="81" t="s">
        <v>121</v>
      </c>
      <c r="D40" s="151" t="e">
        <f>IF($B$3="Praha",($G$14+$G$15+$G$16+$G$22+$G$28)*(1-$F$31),($G$14+$G$15+$G$16+$G$22+$G$28)*(1-$F$30))</f>
        <v>#VALUE!</v>
      </c>
      <c r="E40" s="167" t="str">
        <f>IF($D$3="","",IF($F$3="Ano",IF($G$3="Ano","Záloha obsahuje jednotky na provoz a nájem v závislosti na kapacitě zařízení, včetně požadovaných jednotek na kvalifikaci pečujících osob.","Záloha obsahuje jednotky na provoz a nájem v závislosti na kapacitě zařízení."),IF($G$3="Ano","Záloha obsahuje jednotky na provoz v závislosti na kapacitě zařízení, včetně požadovaných jednotek na kvalifikaci pečujících osob.","Záloha obsahuje jednotky na provoz v závislosti na kapacitě zařízení.")))</f>
        <v/>
      </c>
      <c r="F40" s="168"/>
      <c r="G40" s="169"/>
      <c r="H40" s="84"/>
      <c r="I40" s="25"/>
      <c r="J40" s="25"/>
      <c r="K40" s="25"/>
      <c r="L40" s="25"/>
    </row>
    <row customHeight="1" ht="42" r="41" spans="1:12" x14ac:dyDescent="0.25">
      <c r="A41" s="25"/>
      <c r="B41" s="25"/>
      <c r="C41" s="75" t="s">
        <v>100</v>
      </c>
      <c r="D41" s="155" t="e">
        <f>IF(D42="","Zadejte % obsazenosti zařízení péče o děti v šedém poli",IF(AND($D$3="",$D$42=""),"",IF($B$3="Praha",$D$3*$D$43*$F$16+$D$3*$D$43*$F$22-($D$3*$D$43*$F$16+$D$3*$D$43*$F$22)*$F$31,$D$3*$D$43*$F$16+$D$3*$D$43*$F$22-($D$3*$D$43*$F$16+$D$3*$D$43*$F$22)*$F$30)))</f>
        <v>#VALUE!</v>
      </c>
      <c r="E41" s="170" t="str">
        <f>IF($D$3="","","Záloha obsahuje jednotky na provoz v závislosti na obsazenosti zařízení v minulém monitorovacím období.")</f>
        <v/>
      </c>
      <c r="F41" s="171"/>
      <c r="G41" s="172"/>
      <c r="H41" s="85"/>
      <c r="I41" s="111"/>
      <c r="J41" s="25"/>
      <c r="K41" s="25"/>
      <c r="L41" s="25"/>
    </row>
    <row customHeight="1" ht="42" r="42" spans="1:12" thickBot="1" x14ac:dyDescent="0.3">
      <c r="A42" s="25"/>
      <c r="B42" s="25"/>
      <c r="C42" s="73" t="s">
        <v>117</v>
      </c>
      <c r="D42" s="66">
        <v>0.75</v>
      </c>
      <c r="E42" s="195" t="s">
        <v>116</v>
      </c>
      <c r="F42" s="196"/>
      <c r="G42" s="197"/>
      <c r="H42" s="86"/>
      <c r="I42" s="74"/>
      <c r="J42" s="25"/>
      <c r="K42" s="25"/>
      <c r="L42" s="25"/>
    </row>
    <row customHeight="1" ht="42" r="43" spans="1:12" thickBot="1" thickTop="1" x14ac:dyDescent="0.3">
      <c r="A43" s="25"/>
      <c r="B43" s="25"/>
      <c r="C43" s="73" t="s">
        <v>113</v>
      </c>
      <c r="D43" s="76">
        <f>IF($D$42="","",IF($D$42&lt;0.2,0,IF($D$42&gt;=0.75,75,$D$42*100)))</f>
        <v>75</v>
      </c>
      <c r="E43" s="198" t="str">
        <f>IF($D$42="","",IF($D$42&lt;0.2,"Obsazenost je menší než 20%, pro výpočet se bere hodnota 0!",IF($D$42&gt;=0.75,"Obsazenost je větší nebo rovna 75%, pro výpočet se bere hodnota 100.","Obsazenost je v rozmezí 20 - 75%, pro výpočet se bere skutečná dosažená hodnota obsazenosti.")))</f>
        <v>Obsazenost je větší nebo rovna 75%, pro výpočet se bere hodnota 100.</v>
      </c>
      <c r="F43" s="199"/>
      <c r="G43" s="200"/>
      <c r="H43" s="87"/>
      <c r="I43" s="25"/>
      <c r="J43" s="25"/>
      <c r="K43" s="25"/>
      <c r="L43" s="25"/>
    </row>
    <row ht="15.75" r="44" spans="1:12" thickTop="1" x14ac:dyDescent="0.25">
      <c r="A44" s="25"/>
      <c r="B44" s="25"/>
      <c r="C44" s="77" t="s">
        <v>98</v>
      </c>
      <c r="D44" s="156" t="e">
        <f>IF(AND($D$3="",$D$42=""),"",IF($B$3="Praha",$D$3*$D$43*$F$16+$D$3*$D$43*$F$22-($D$3*$D$43*$F$16+$D$3*$D$43*$F$22)*$F$31,$D$3*$D$43*$F$16+$D$3*$D$43*$F$22-($D$3*$D$43*$F$16+$D$3*$D$43*$F$22)*$F$30))</f>
        <v>#VALUE!</v>
      </c>
      <c r="E44" s="189"/>
      <c r="F44" s="190"/>
      <c r="G44" s="191"/>
      <c r="H44" s="88"/>
      <c r="I44" s="74"/>
      <c r="J44" s="25"/>
      <c r="K44" s="25"/>
      <c r="L44" s="25"/>
    </row>
    <row customHeight="1" ht="54" r="45" spans="1:12" thickBot="1" x14ac:dyDescent="0.3">
      <c r="A45" s="25"/>
      <c r="B45" s="25"/>
      <c r="C45" s="80" t="s">
        <v>99</v>
      </c>
      <c r="D45" s="157" t="e">
        <f>IF($D$44="","",$D$40-$D$44)</f>
        <v>#VALUE!</v>
      </c>
      <c r="E45" s="192" t="e">
        <f>IF($D$45=0,"",IF($D$45="","",IF($D$45=$G$28,"Částku na kvalifikaci pečujících osob je možné čerpat kdykoli v průběhu realizace projektu.",IF($G$3="Ne","Částka obsahuje jednotky nevyčerpané díky nižší obsazenosti zařízení.","Částka obsahuje jednotky nevyčerpané díky nižší obsazenosti zařízení v minulém monitorovacím období + jednotky na kvalifikaci pečujících osob, které je možné čerpat v průběhu celé realizace projektu."))))</f>
        <v>#VALUE!</v>
      </c>
      <c r="F45" s="193"/>
      <c r="G45" s="194"/>
      <c r="H45" s="87"/>
      <c r="I45" s="74"/>
      <c r="J45" s="74"/>
      <c r="K45" s="25"/>
      <c r="L45" s="25"/>
    </row>
    <row ht="15.75" r="46" spans="1:12" thickTop="1" x14ac:dyDescent="0.25">
      <c r="A46" s="25"/>
      <c r="B46" s="25"/>
      <c r="C46" s="25"/>
      <c r="I46" s="79"/>
    </row>
    <row r="47" spans="1:12" x14ac:dyDescent="0.25">
      <c r="J47" s="79"/>
    </row>
    <row r="48" spans="1:12" x14ac:dyDescent="0.25">
      <c r="C48" s="67"/>
    </row>
    <row r="50" spans="4:4" x14ac:dyDescent="0.25">
      <c r="D50" s="79"/>
    </row>
  </sheetData>
  <sheetProtection selectLockedCells="1"/>
  <protectedRanges>
    <protectedRange name="Oblast2" sqref="D43"/>
    <protectedRange name="Oblast1" sqref="B2:J5 H6:J9 B6:E9 F6:F7 F9"/>
    <protectedRange name="Oblast1_1" sqref="G6:G9"/>
  </protectedRanges>
  <customSheetViews>
    <customSheetView guid="{A594C90E-2FDA-4253-A15F-911FD0508768}" topLeftCell="B1">
      <selection activeCell="G19" sqref="G19"/>
      <pageMargins bottom="0.78740157499999996" footer="0.3" header="0.3" left="0.7" right="0.7" top="0.78740157499999996"/>
      <pageSetup horizontalDpi="300" orientation="portrait" paperSize="9" r:id="rId1" verticalDpi="300"/>
    </customSheetView>
  </customSheetViews>
  <mergeCells count="16">
    <mergeCell ref="H3:H4"/>
    <mergeCell ref="E44:G44"/>
    <mergeCell ref="E45:G45"/>
    <mergeCell ref="E42:G42"/>
    <mergeCell ref="E43:G43"/>
    <mergeCell ref="B3:B4"/>
    <mergeCell ref="E40:G40"/>
    <mergeCell ref="E41:G41"/>
    <mergeCell ref="D29:F29"/>
    <mergeCell ref="C3:C4"/>
    <mergeCell ref="D3:D4"/>
    <mergeCell ref="E3:E4"/>
    <mergeCell ref="F3:F4"/>
    <mergeCell ref="G3:G4"/>
    <mergeCell ref="E7:E9"/>
    <mergeCell ref="F7:F9"/>
  </mergeCells>
  <dataValidations count="8" xWindow="271" yWindow="284">
    <dataValidation allowBlank="1" showErrorMessage="1" showInputMessage="1" sqref="C3:C4" type="list">
      <formula1>příjemce</formula1>
    </dataValidation>
    <dataValidation allowBlank="1" showErrorMessage="1" showInputMessage="1" sqref="F3" type="list">
      <formula1>nájem</formula1>
    </dataValidation>
    <dataValidation allowBlank="1" showErrorMessage="1" showInputMessage="1" sqref="G3" type="list">
      <formula1>rekvalifikace</formula1>
    </dataValidation>
    <dataValidation showErrorMessage="1" showInputMessage="1" sqref="B3:B4 J3" type="list">
      <formula1>území</formula1>
    </dataValidation>
    <dataValidation allowBlank="1" showErrorMessage="1" showInputMessage="1" sqref="H3:H4" type="list">
      <formula1>počet_pečujících_osob</formula1>
    </dataValidation>
    <dataValidation allowBlank="1" operator="equal" showErrorMessage="1" showInputMessage="1" sqref="E3:E4" type="list">
      <formula1>zprovoznění</formula1>
    </dataValidation>
    <dataValidation showErrorMessage="1" showInputMessage="1" sqref="J4"/>
    <dataValidation allowBlank="1" showErrorMessage="1" showInputMessage="1" sqref="F7" type="list">
      <formula1>DPH</formula1>
    </dataValidation>
  </dataValidations>
  <pageMargins bottom="0.78740157499999996" footer="0.3" header="0.3" left="0.7" right="0.7" top="0.78740157499999996"/>
  <pageSetup horizontalDpi="300" orientation="portrait" paperSize="9" r:id="rId2" verticalDpi="300"/>
  <extLst>
    <ext xmlns:x14="http://schemas.microsoft.com/office/spreadsheetml/2009/9/main" uri="{CCE6A557-97BC-4b89-ADB6-D9C93CAAB3DF}">
      <x14:dataValidations xmlns:xm="http://schemas.microsoft.com/office/excel/2006/main" count="2" xWindow="271" yWindow="284">
        <x14:dataValidation allowBlank="1" showErrorMessage="1" showInputMessage="1" type="list">
          <x14:formula1>
            <xm:f>data!$L$2:$L$22</xm:f>
          </x14:formula1>
          <xm:sqref>D3:D4</xm:sqref>
        </x14:dataValidation>
        <x14:dataValidation allowBlank="1" showErrorMessage="1" showInputMessage="1" type="list">
          <x14:formula1>
            <xm:f>data!$N$2:$N$5</xm:f>
          </x14:formula1>
          <xm:sqref>E7:E9</xm:sqref>
        </x14:dataValidation>
      </x14:dataValidations>
    </ext>
  </extLst>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J10"/>
  <sheetViews>
    <sheetView workbookViewId="0" zoomScale="70" zoomScaleNormal="70">
      <selection activeCell="H2" sqref="H2"/>
    </sheetView>
  </sheetViews>
  <sheetFormatPr defaultRowHeight="15" x14ac:dyDescent="0.25"/>
  <cols>
    <col min="1" max="1" customWidth="true" width="5.42578125" collapsed="false"/>
    <col min="2" max="2" bestFit="true" customWidth="true" width="32.28515625" collapsed="false"/>
    <col min="3" max="3" customWidth="true" style="1" width="31.0" collapsed="false"/>
    <col min="4" max="4" customWidth="true" style="1" width="31.42578125" collapsed="false"/>
    <col min="5" max="5" customWidth="true" style="1" width="17.42578125" collapsed="false"/>
    <col min="6" max="6" customWidth="true" style="1" width="33.5703125" collapsed="false"/>
    <col min="7" max="7" customWidth="true" width="27.5703125" collapsed="false"/>
    <col min="8" max="8" customWidth="true" width="11.85546875" collapsed="false"/>
    <col min="9" max="9" customWidth="true" width="13.0" collapsed="false"/>
  </cols>
  <sheetData>
    <row customHeight="1" ht="42.75" r="1" spans="1:10" x14ac:dyDescent="0.25">
      <c r="A1" s="27"/>
      <c r="B1" s="31" t="s">
        <v>0</v>
      </c>
      <c r="C1" s="32" t="s">
        <v>7</v>
      </c>
      <c r="D1" s="32" t="s">
        <v>13</v>
      </c>
      <c r="E1" s="32" t="s">
        <v>1</v>
      </c>
      <c r="F1" s="32" t="s">
        <v>2</v>
      </c>
      <c r="G1" s="31" t="s">
        <v>17</v>
      </c>
      <c r="H1" s="32" t="s">
        <v>55</v>
      </c>
      <c r="I1" s="33" t="s">
        <v>56</v>
      </c>
    </row>
    <row customHeight="1" ht="229.5" r="2" spans="1:10" x14ac:dyDescent="0.4">
      <c r="A2" s="28">
        <v>1</v>
      </c>
      <c r="B2" s="34" t="s">
        <v>3</v>
      </c>
      <c r="C2" s="35" t="s">
        <v>11</v>
      </c>
      <c r="D2" s="35" t="s">
        <v>12</v>
      </c>
      <c r="E2" s="35" t="s">
        <v>103</v>
      </c>
      <c r="F2" s="35" t="s">
        <v>14</v>
      </c>
      <c r="G2" s="201" t="s">
        <v>18</v>
      </c>
      <c r="H2" s="36">
        <v>20544</v>
      </c>
      <c r="I2" s="37">
        <v>17451</v>
      </c>
      <c r="J2" s="49"/>
    </row>
    <row customHeight="1" ht="355.5" r="3" spans="1:10" x14ac:dyDescent="0.25">
      <c r="A3" s="28">
        <v>2</v>
      </c>
      <c r="B3" s="34" t="s">
        <v>4</v>
      </c>
      <c r="C3" s="35" t="s">
        <v>19</v>
      </c>
      <c r="D3" s="35" t="s">
        <v>15</v>
      </c>
      <c r="E3" s="35" t="s">
        <v>28</v>
      </c>
      <c r="F3" s="35" t="s">
        <v>16</v>
      </c>
      <c r="G3" s="201"/>
      <c r="H3" s="36"/>
      <c r="I3" s="37"/>
    </row>
    <row customHeight="1" ht="58.5" r="4" spans="1:10" x14ac:dyDescent="0.25">
      <c r="A4" s="28">
        <v>3</v>
      </c>
      <c r="B4" s="35" t="s">
        <v>5</v>
      </c>
      <c r="C4" s="201" t="s">
        <v>21</v>
      </c>
      <c r="D4" s="201" t="s">
        <v>20</v>
      </c>
      <c r="E4" s="35" t="s">
        <v>104</v>
      </c>
      <c r="F4" s="201" t="s">
        <v>22</v>
      </c>
      <c r="G4" s="201" t="s">
        <v>18</v>
      </c>
      <c r="H4" s="36">
        <v>9891</v>
      </c>
      <c r="I4" s="37">
        <v>8642</v>
      </c>
    </row>
    <row customHeight="1" ht="186.75" r="5" spans="1:10" x14ac:dyDescent="0.25">
      <c r="A5" s="28">
        <v>4</v>
      </c>
      <c r="B5" s="35" t="s">
        <v>6</v>
      </c>
      <c r="C5" s="201"/>
      <c r="D5" s="201"/>
      <c r="E5" s="35" t="s">
        <v>29</v>
      </c>
      <c r="F5" s="201"/>
      <c r="G5" s="201"/>
      <c r="H5" s="36"/>
      <c r="I5" s="37"/>
    </row>
    <row customFormat="1" customHeight="1" ht="408.95" r="6" s="4" spans="1:10" x14ac:dyDescent="0.2">
      <c r="A6" s="28">
        <v>5</v>
      </c>
      <c r="B6" s="34" t="s">
        <v>8</v>
      </c>
      <c r="C6" s="38" t="s">
        <v>24</v>
      </c>
      <c r="D6" s="29" t="s">
        <v>23</v>
      </c>
      <c r="E6" s="39" t="s">
        <v>105</v>
      </c>
      <c r="F6" s="40" t="s">
        <v>26</v>
      </c>
      <c r="G6" s="35" t="s">
        <v>25</v>
      </c>
      <c r="H6" s="41">
        <v>730</v>
      </c>
      <c r="I6" s="42">
        <v>730</v>
      </c>
    </row>
    <row customFormat="1" ht="189" r="7" s="4" spans="1:10" x14ac:dyDescent="0.2">
      <c r="A7" s="28">
        <v>6</v>
      </c>
      <c r="B7" s="34" t="s">
        <v>10</v>
      </c>
      <c r="C7" s="35" t="s">
        <v>27</v>
      </c>
      <c r="D7" s="35" t="s">
        <v>102</v>
      </c>
      <c r="E7" s="35" t="s">
        <v>106</v>
      </c>
      <c r="F7" s="35" t="s">
        <v>30</v>
      </c>
      <c r="G7" s="35" t="s">
        <v>31</v>
      </c>
      <c r="H7" s="36">
        <v>64</v>
      </c>
      <c r="I7" s="37">
        <v>64</v>
      </c>
    </row>
    <row customFormat="1" customHeight="1" ht="228.75" r="8" s="4" spans="1:10" thickBot="1" x14ac:dyDescent="0.25">
      <c r="A8" s="30">
        <v>7</v>
      </c>
      <c r="B8" s="43" t="s">
        <v>9</v>
      </c>
      <c r="C8" s="44" t="s">
        <v>35</v>
      </c>
      <c r="D8" s="44" t="s">
        <v>32</v>
      </c>
      <c r="E8" s="44" t="s">
        <v>34</v>
      </c>
      <c r="F8" s="44" t="s">
        <v>33</v>
      </c>
      <c r="G8" s="44" t="s">
        <v>36</v>
      </c>
      <c r="H8" s="45">
        <v>14760</v>
      </c>
      <c r="I8" s="46">
        <v>14760</v>
      </c>
    </row>
    <row r="9" spans="1:10" x14ac:dyDescent="0.25">
      <c r="C9" s="26"/>
      <c r="D9" s="26"/>
      <c r="E9" s="26"/>
      <c r="F9" s="26"/>
      <c r="G9" s="5"/>
    </row>
    <row r="10" spans="1:10" x14ac:dyDescent="0.25">
      <c r="C10" s="3"/>
    </row>
  </sheetData>
  <sheetProtection objects="1" password="D8EE" scenarios="1" selectLockedCells="1" selectUnlockedCells="1" sheet="1"/>
  <customSheetViews>
    <customSheetView fitToPage="1" guid="{A594C90E-2FDA-4253-A15F-911FD0508768}" scale="70" topLeftCell="A7">
      <selection activeCell="E10" sqref="D10:E10"/>
      <pageMargins bottom="0.78740157499999996" footer="0.3" header="0.3" left="0.7" right="0.7" top="0.78740157499999996"/>
      <pageSetup orientation="portrait" paperSize="9" r:id="rId1" scale="43"/>
    </customSheetView>
  </customSheetViews>
  <mergeCells count="5">
    <mergeCell ref="G2:G3"/>
    <mergeCell ref="G4:G5"/>
    <mergeCell ref="C4:C5"/>
    <mergeCell ref="D4:D5"/>
    <mergeCell ref="F4:F5"/>
  </mergeCells>
  <pageMargins bottom="0.78740157499999996" footer="0.3" header="0.3" left="0.7" right="0.7" top="0.78740157499999996"/>
  <pageSetup orientation="portrait" paperSize="9" r:id="rId2" scale="43"/>
</worksheet>
</file>

<file path=xl/worksheets/sheet3.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7:J32"/>
  <sheetViews>
    <sheetView topLeftCell="A10" workbookViewId="0"/>
  </sheetViews>
  <sheetFormatPr defaultRowHeight="15" x14ac:dyDescent="0.25"/>
  <cols>
    <col min="1" max="1" customWidth="true" width="37.5703125" collapsed="false"/>
    <col min="2" max="5" customWidth="true" width="15.7109375" collapsed="false"/>
  </cols>
  <sheetData>
    <row ht="14.65" r="7" spans="1:10" thickBot="1" x14ac:dyDescent="0.6"/>
    <row customHeight="1" ht="24.95" r="8" spans="1:10" thickBot="1" x14ac:dyDescent="0.3">
      <c r="A8" s="208" t="s">
        <v>74</v>
      </c>
      <c r="B8" s="209"/>
      <c r="C8" s="209"/>
      <c r="D8" s="209"/>
      <c r="E8" s="210"/>
      <c r="F8" s="6"/>
      <c r="G8" s="6"/>
      <c r="H8" s="6"/>
      <c r="I8" s="6"/>
      <c r="J8" s="6"/>
    </row>
    <row customHeight="1" ht="24.95" r="9" spans="1:10" x14ac:dyDescent="0.25">
      <c r="A9" s="211"/>
      <c r="B9" s="48" t="s">
        <v>61</v>
      </c>
      <c r="C9" s="205" t="s">
        <v>63</v>
      </c>
      <c r="D9" s="205"/>
      <c r="E9" s="206" t="s">
        <v>50</v>
      </c>
    </row>
    <row customHeight="1" ht="24.95" r="10" spans="1:10" thickBot="1" x14ac:dyDescent="0.3">
      <c r="A10" s="212"/>
      <c r="B10" s="47" t="s">
        <v>62</v>
      </c>
      <c r="C10" s="47" t="s">
        <v>64</v>
      </c>
      <c r="D10" s="47" t="s">
        <v>65</v>
      </c>
      <c r="E10" s="207"/>
    </row>
    <row customHeight="1" ht="35.1" r="11" spans="1:10" x14ac:dyDescent="0.25">
      <c r="A11" s="18" t="s">
        <v>60</v>
      </c>
      <c r="B11" s="19">
        <v>0.85</v>
      </c>
      <c r="C11" s="19">
        <v>0.15</v>
      </c>
      <c r="D11" s="19">
        <v>0</v>
      </c>
      <c r="E11" s="20">
        <v>1</v>
      </c>
      <c r="I11" s="10">
        <v>0</v>
      </c>
    </row>
    <row customHeight="1" ht="35.1" r="12" spans="1:10" x14ac:dyDescent="0.25">
      <c r="A12" s="9" t="s">
        <v>66</v>
      </c>
      <c r="B12" s="10">
        <v>0.85</v>
      </c>
      <c r="C12" s="10" t="s">
        <v>67</v>
      </c>
      <c r="D12" s="10">
        <v>0.05</v>
      </c>
      <c r="E12" s="11">
        <v>1</v>
      </c>
      <c r="I12" s="10" t="s">
        <v>68</v>
      </c>
    </row>
    <row customHeight="1" ht="35.1" r="13" spans="1:10" x14ac:dyDescent="0.25">
      <c r="A13" s="9" t="s">
        <v>69</v>
      </c>
      <c r="B13" s="10">
        <v>0.85</v>
      </c>
      <c r="C13" s="10" t="s">
        <v>67</v>
      </c>
      <c r="D13" s="10">
        <v>0.05</v>
      </c>
      <c r="E13" s="11">
        <v>1</v>
      </c>
      <c r="I13" s="10" t="s">
        <v>68</v>
      </c>
    </row>
    <row customHeight="1" ht="35.1" r="14" spans="1:10" x14ac:dyDescent="0.25">
      <c r="A14" s="9" t="s">
        <v>70</v>
      </c>
      <c r="B14" s="10">
        <v>0.85</v>
      </c>
      <c r="C14" s="10" t="s">
        <v>67</v>
      </c>
      <c r="D14" s="10">
        <v>0.05</v>
      </c>
      <c r="E14" s="11">
        <v>1</v>
      </c>
      <c r="I14" s="10" t="s">
        <v>68</v>
      </c>
    </row>
    <row customHeight="1" ht="35.1" r="15" spans="1:10" x14ac:dyDescent="0.25">
      <c r="A15" s="9" t="s">
        <v>71</v>
      </c>
      <c r="B15" s="10">
        <v>0.85</v>
      </c>
      <c r="C15" s="10">
        <v>0.1</v>
      </c>
      <c r="D15" s="10">
        <v>0</v>
      </c>
      <c r="E15" s="11">
        <v>1</v>
      </c>
      <c r="I15" s="10">
        <v>0.05</v>
      </c>
    </row>
    <row customHeight="1" ht="35.1" r="16" spans="1:10" x14ac:dyDescent="0.25">
      <c r="A16" s="9" t="s">
        <v>101</v>
      </c>
      <c r="B16" s="16">
        <v>0.85</v>
      </c>
      <c r="C16" s="16">
        <v>0.15</v>
      </c>
      <c r="D16" s="16">
        <v>0</v>
      </c>
      <c r="E16" s="17">
        <v>1</v>
      </c>
      <c r="I16" s="16"/>
    </row>
    <row customHeight="1" ht="35.1" r="17" spans="1:9" thickBot="1" x14ac:dyDescent="0.3">
      <c r="A17" s="15" t="s">
        <v>72</v>
      </c>
      <c r="B17" s="16">
        <v>0.85</v>
      </c>
      <c r="C17" s="16">
        <v>0</v>
      </c>
      <c r="D17" s="16">
        <v>0.15</v>
      </c>
      <c r="E17" s="17">
        <v>1</v>
      </c>
      <c r="I17" s="16" t="s">
        <v>73</v>
      </c>
    </row>
    <row customHeight="1" ht="24.95" r="18" spans="1:9" thickBot="1" x14ac:dyDescent="0.3">
      <c r="A18" s="202" t="s">
        <v>75</v>
      </c>
      <c r="B18" s="203"/>
      <c r="C18" s="203"/>
      <c r="D18" s="203"/>
      <c r="E18" s="204"/>
    </row>
    <row customHeight="1" ht="35.1" r="19" spans="1:9" x14ac:dyDescent="0.25">
      <c r="A19" s="18" t="s">
        <v>60</v>
      </c>
      <c r="B19" s="19">
        <v>0.5</v>
      </c>
      <c r="C19" s="19">
        <v>0.5</v>
      </c>
      <c r="D19" s="19">
        <v>0</v>
      </c>
      <c r="E19" s="20">
        <v>1</v>
      </c>
      <c r="I19" s="19">
        <v>0</v>
      </c>
    </row>
    <row customHeight="1" ht="35.1" r="20" spans="1:9" x14ac:dyDescent="0.25">
      <c r="A20" s="9" t="s">
        <v>66</v>
      </c>
      <c r="B20" s="10">
        <v>0.5</v>
      </c>
      <c r="C20" s="10" t="s">
        <v>76</v>
      </c>
      <c r="D20" s="10">
        <v>0.05</v>
      </c>
      <c r="E20" s="11">
        <v>1</v>
      </c>
      <c r="I20" s="10" t="s">
        <v>68</v>
      </c>
    </row>
    <row customHeight="1" ht="35.1" r="21" spans="1:9" x14ac:dyDescent="0.25">
      <c r="A21" s="9" t="s">
        <v>77</v>
      </c>
      <c r="B21" s="10">
        <v>0.5</v>
      </c>
      <c r="C21" s="10" t="s">
        <v>76</v>
      </c>
      <c r="D21" s="10">
        <v>0.05</v>
      </c>
      <c r="E21" s="11">
        <v>1</v>
      </c>
      <c r="I21" s="10" t="s">
        <v>68</v>
      </c>
    </row>
    <row customHeight="1" ht="35.1" r="22" spans="1:9" x14ac:dyDescent="0.25">
      <c r="A22" s="9" t="s">
        <v>70</v>
      </c>
      <c r="B22" s="10">
        <v>0.5</v>
      </c>
      <c r="C22" s="10" t="s">
        <v>76</v>
      </c>
      <c r="D22" s="10">
        <v>0.05</v>
      </c>
      <c r="E22" s="11">
        <v>1</v>
      </c>
      <c r="I22" s="10" t="s">
        <v>68</v>
      </c>
    </row>
    <row customHeight="1" ht="35.1" r="23" spans="1:9" x14ac:dyDescent="0.25">
      <c r="A23" s="9" t="s">
        <v>71</v>
      </c>
      <c r="B23" s="10">
        <v>0.5</v>
      </c>
      <c r="C23" s="10">
        <v>0.45</v>
      </c>
      <c r="D23" s="10">
        <v>0</v>
      </c>
      <c r="E23" s="11">
        <v>1</v>
      </c>
      <c r="I23" s="10">
        <v>0.05</v>
      </c>
    </row>
    <row customHeight="1" ht="35.1" r="24" spans="1:9" x14ac:dyDescent="0.25">
      <c r="A24" s="9" t="s">
        <v>101</v>
      </c>
      <c r="B24" s="16">
        <v>0.5</v>
      </c>
      <c r="C24" s="16">
        <v>0.5</v>
      </c>
      <c r="D24" s="16">
        <v>0</v>
      </c>
      <c r="E24" s="17">
        <v>1</v>
      </c>
      <c r="I24" s="16"/>
    </row>
    <row customHeight="1" ht="35.1" r="25" spans="1:9" thickBot="1" x14ac:dyDescent="0.3">
      <c r="A25" s="12" t="s">
        <v>72</v>
      </c>
      <c r="B25" s="13">
        <v>0.5</v>
      </c>
      <c r="C25" s="13">
        <v>0</v>
      </c>
      <c r="D25" s="13">
        <v>0.5</v>
      </c>
      <c r="E25" s="14">
        <v>1</v>
      </c>
      <c r="I25" s="13" t="s">
        <v>78</v>
      </c>
    </row>
    <row customHeight="1" ht="15" r="26" spans="1:9" x14ac:dyDescent="0.25">
      <c r="A26" s="8"/>
      <c r="B26" s="7"/>
      <c r="C26" s="7"/>
      <c r="D26" s="7"/>
      <c r="E26" s="7"/>
    </row>
    <row customHeight="1" ht="15" r="27" spans="1:9" x14ac:dyDescent="0.25">
      <c r="B27" s="7"/>
      <c r="C27" s="7"/>
      <c r="D27" s="7"/>
      <c r="E27" s="7"/>
    </row>
    <row customHeight="1" ht="15" r="28" spans="1:9" x14ac:dyDescent="0.25">
      <c r="B28" s="7"/>
      <c r="C28" s="7"/>
      <c r="D28" s="7"/>
      <c r="E28" s="7"/>
    </row>
    <row customHeight="1" ht="15" r="29" spans="1:9" x14ac:dyDescent="0.25">
      <c r="B29" s="7"/>
      <c r="C29" s="7"/>
      <c r="D29" s="7"/>
      <c r="E29" s="7"/>
    </row>
    <row customHeight="1" ht="15" r="30" spans="1:9" x14ac:dyDescent="0.25">
      <c r="B30" s="7"/>
      <c r="C30" s="7"/>
      <c r="D30" s="7"/>
      <c r="E30" s="7"/>
    </row>
    <row customHeight="1" ht="15" r="31" spans="1:9" x14ac:dyDescent="0.25">
      <c r="B31" s="7"/>
      <c r="C31" s="7"/>
      <c r="D31" s="7"/>
      <c r="E31" s="7"/>
    </row>
    <row customHeight="1" ht="15" r="32" spans="1:9" x14ac:dyDescent="0.25">
      <c r="B32" s="7"/>
      <c r="C32" s="7"/>
      <c r="D32" s="7"/>
      <c r="E32" s="7"/>
    </row>
  </sheetData>
  <sheetProtection objects="1" password="D8EE" scenarios="1" selectLockedCells="1" selectUnlockedCells="1" sheet="1"/>
  <customSheetViews>
    <customSheetView fitToPage="1" guid="{A594C90E-2FDA-4253-A15F-911FD0508768}">
      <selection activeCell="D9" sqref="D9"/>
      <pageMargins bottom="0.78740157499999996" footer="0.3" header="0.3" left="0.7" right="0.7" top="0.78740157499999996"/>
      <pageSetup horizontalDpi="300" orientation="portrait" paperSize="9" r:id="rId1" scale="87" verticalDpi="300"/>
    </customSheetView>
  </customSheetViews>
  <mergeCells count="5">
    <mergeCell ref="A18:E18"/>
    <mergeCell ref="C9:D9"/>
    <mergeCell ref="E9:E10"/>
    <mergeCell ref="A8:E8"/>
    <mergeCell ref="A9:A10"/>
  </mergeCells>
  <pageMargins bottom="0.78740157499999996" footer="0.3" header="0.3" left="0.7" right="0.7" top="0.78740157499999996"/>
  <pageSetup orientation="portrait" paperSize="9" r:id="rId2" scale="63"/>
  <drawing r:id="rId3"/>
</worksheet>
</file>

<file path=xl/worksheets/sheet4.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N46"/>
  <sheetViews>
    <sheetView topLeftCell="B1" workbookViewId="0">
      <selection activeCell="L2" sqref="L2"/>
    </sheetView>
  </sheetViews>
  <sheetFormatPr defaultRowHeight="15" x14ac:dyDescent="0.25"/>
  <cols>
    <col min="2" max="2" customWidth="true" width="72.42578125" collapsed="false"/>
    <col min="3" max="3" customWidth="true" width="26.0" collapsed="false"/>
    <col min="5" max="5" customWidth="true" width="13.5703125" collapsed="false"/>
  </cols>
  <sheetData>
    <row r="1" spans="1:14" x14ac:dyDescent="0.25">
      <c r="B1" s="2" t="s">
        <v>54</v>
      </c>
      <c r="C1" s="2" t="s">
        <v>51</v>
      </c>
      <c r="D1" s="2" t="s">
        <v>52</v>
      </c>
      <c r="E1" s="2" t="s">
        <v>53</v>
      </c>
      <c r="F1" s="2" t="s">
        <v>38</v>
      </c>
      <c r="G1" s="2" t="s">
        <v>79</v>
      </c>
      <c r="H1" s="2"/>
      <c r="I1" s="2" t="s">
        <v>123</v>
      </c>
      <c r="L1" s="2" t="s">
        <v>144</v>
      </c>
      <c r="N1" s="2" t="s">
        <v>3</v>
      </c>
    </row>
    <row ht="14.45" r="2" spans="1:14" x14ac:dyDescent="0.55000000000000004">
      <c r="B2" s="2"/>
      <c r="C2" s="2"/>
      <c r="D2" s="2"/>
      <c r="E2" s="2"/>
      <c r="F2" s="2"/>
    </row>
    <row customHeight="1" ht="45.75" r="3" spans="1:14" x14ac:dyDescent="0.25">
      <c r="A3" s="22"/>
      <c r="B3" s="21" t="s">
        <v>109</v>
      </c>
      <c r="C3" s="25">
        <v>2</v>
      </c>
      <c r="D3" t="s">
        <v>88</v>
      </c>
      <c r="E3" t="s">
        <v>88</v>
      </c>
      <c r="F3" t="s">
        <v>90</v>
      </c>
      <c r="G3" t="s">
        <v>80</v>
      </c>
      <c r="I3" s="90">
        <v>1</v>
      </c>
      <c r="L3">
        <v>5</v>
      </c>
      <c r="N3" t="s">
        <v>160</v>
      </c>
    </row>
    <row customHeight="1" ht="44.25" r="4" spans="1:14" x14ac:dyDescent="0.25">
      <c r="A4" s="22"/>
      <c r="B4" s="21" t="s">
        <v>114</v>
      </c>
      <c r="C4">
        <v>3</v>
      </c>
      <c r="D4" t="s">
        <v>89</v>
      </c>
      <c r="E4" t="s">
        <v>89</v>
      </c>
      <c r="F4" t="s">
        <v>91</v>
      </c>
      <c r="G4" t="s">
        <v>92</v>
      </c>
      <c r="I4" s="90">
        <v>2</v>
      </c>
      <c r="L4">
        <v>6</v>
      </c>
      <c r="N4" t="s">
        <v>154</v>
      </c>
    </row>
    <row customHeight="1" ht="45" r="5" spans="1:14" x14ac:dyDescent="0.25">
      <c r="A5" s="22"/>
      <c r="B5" s="21" t="s">
        <v>107</v>
      </c>
      <c r="C5">
        <v>4</v>
      </c>
      <c r="I5" s="90">
        <v>3</v>
      </c>
      <c r="L5">
        <v>7</v>
      </c>
      <c r="N5" t="s">
        <v>155</v>
      </c>
    </row>
    <row customHeight="1" ht="47.25" r="6" spans="1:14" x14ac:dyDescent="0.25">
      <c r="A6" s="22"/>
      <c r="B6" s="21" t="s">
        <v>115</v>
      </c>
      <c r="C6">
        <v>5</v>
      </c>
      <c r="I6" s="90"/>
      <c r="L6">
        <v>8</v>
      </c>
    </row>
    <row customHeight="1" ht="46.5" r="7" spans="1:14" x14ac:dyDescent="0.25">
      <c r="A7" s="22"/>
      <c r="B7" s="21" t="s">
        <v>108</v>
      </c>
      <c r="C7">
        <v>6</v>
      </c>
      <c r="L7">
        <v>9</v>
      </c>
    </row>
    <row customHeight="1" ht="47.25" r="8" spans="1:14" x14ac:dyDescent="0.25">
      <c r="B8" s="21" t="s">
        <v>110</v>
      </c>
      <c r="L8">
        <v>10</v>
      </c>
    </row>
    <row customHeight="1" ht="46.5" r="9" spans="1:14" x14ac:dyDescent="0.25">
      <c r="B9" s="65"/>
      <c r="L9">
        <v>11</v>
      </c>
    </row>
    <row r="10" spans="1:14" x14ac:dyDescent="0.25">
      <c r="B10" s="65" t="s">
        <v>161</v>
      </c>
      <c r="C10" t="str">
        <f>IF('kalkulačka projektu'!$D$3="","",IF('kalkulačka projektu'!$F$3="Ano",IF(OR('kalkulačka projektu'!$E$3=2,'kalkulačka projektu'!$E$3=3,'kalkulačka projektu'!$E$3=4,'kalkulačka projektu'!$E$3=5,'kalkulačka projektu'!$E$3=6),'kalkulačka projektu'!G16+'kalkulačka projektu'!G22+'kalkulačka projektu'!G28),'kalkulačka projektu'!G16+'kalkulačka projektu'!G28))</f>
        <v/>
      </c>
      <c r="L10">
        <v>12</v>
      </c>
    </row>
    <row r="11" spans="1:14" x14ac:dyDescent="0.25">
      <c r="B11" s="65"/>
      <c r="L11">
        <v>13</v>
      </c>
    </row>
    <row r="12" spans="1:14" x14ac:dyDescent="0.25">
      <c r="B12" s="21"/>
      <c r="L12">
        <v>14</v>
      </c>
    </row>
    <row r="13" spans="1:14" x14ac:dyDescent="0.25">
      <c r="B13" s="21"/>
      <c r="L13">
        <v>15</v>
      </c>
    </row>
    <row r="14" spans="1:14" x14ac:dyDescent="0.25">
      <c r="B14" s="21"/>
      <c r="L14">
        <v>16</v>
      </c>
    </row>
    <row r="15" spans="1:14" x14ac:dyDescent="0.25">
      <c r="B15" s="21"/>
      <c r="L15">
        <v>17</v>
      </c>
    </row>
    <row r="16" spans="1:14" x14ac:dyDescent="0.25">
      <c r="B16" s="21"/>
      <c r="L16">
        <v>18</v>
      </c>
    </row>
    <row r="17" spans="2:12" x14ac:dyDescent="0.25">
      <c r="B17" s="21"/>
      <c r="L17">
        <v>19</v>
      </c>
    </row>
    <row r="18" spans="2:12" x14ac:dyDescent="0.25">
      <c r="B18" s="21"/>
      <c r="L18">
        <v>20</v>
      </c>
    </row>
    <row r="19" spans="2:12" x14ac:dyDescent="0.25">
      <c r="L19">
        <v>21</v>
      </c>
    </row>
    <row r="20" spans="2:12" x14ac:dyDescent="0.25">
      <c r="B20" s="21"/>
      <c r="L20">
        <v>22</v>
      </c>
    </row>
    <row r="21" spans="2:12" x14ac:dyDescent="0.25">
      <c r="L21">
        <v>23</v>
      </c>
    </row>
    <row r="22" spans="2:12" x14ac:dyDescent="0.25">
      <c r="L22">
        <v>24</v>
      </c>
    </row>
    <row r="40" spans="2:2" x14ac:dyDescent="0.25">
      <c r="B40" t="s">
        <v>81</v>
      </c>
    </row>
    <row r="41" spans="2:2" x14ac:dyDescent="0.25">
      <c r="B41" t="s">
        <v>82</v>
      </c>
    </row>
    <row r="42" spans="2:2" x14ac:dyDescent="0.25">
      <c r="B42" t="s">
        <v>83</v>
      </c>
    </row>
    <row r="43" spans="2:2" x14ac:dyDescent="0.25">
      <c r="B43" t="s">
        <v>84</v>
      </c>
    </row>
    <row r="44" spans="2:2" x14ac:dyDescent="0.25">
      <c r="B44" t="s">
        <v>85</v>
      </c>
    </row>
    <row r="45" spans="2:2" x14ac:dyDescent="0.25">
      <c r="B45" t="s">
        <v>86</v>
      </c>
    </row>
    <row r="46" spans="2:2" x14ac:dyDescent="0.25">
      <c r="B46" t="s">
        <v>87</v>
      </c>
    </row>
  </sheetData>
  <sheetProtection objects="1" password="D8EE" scenarios="1" selectLockedCells="1" selectUnlockedCells="1" sheet="1"/>
  <sortState ref="B3:B9">
    <sortCondition ref="B3:B9"/>
  </sortState>
  <customSheetViews>
    <customSheetView guid="{A594C90E-2FDA-4253-A15F-911FD0508768}">
      <pageMargins bottom="0.78740157499999996" footer="0.3" header="0.3" left="0.7" right="0.7" top="0.78740157499999996"/>
      <pageSetup horizontalDpi="300" orientation="portrait" paperSize="9" r:id="rId1" verticalDpi="300"/>
    </customSheetView>
  </customSheetViews>
  <dataValidations count="2" disablePrompts="1">
    <dataValidation allowBlank="1" showErrorMessage="1" showInputMessage="1" sqref="C2 C5:C6" type="list">
      <formula1>zprovoznění</formula1>
    </dataValidation>
    <dataValidation promptTitle="typ_příjemce" showErrorMessage="1" showInputMessage="1" sqref="B2" type="list">
      <formula1>$B$2:$B$2</formula1>
    </dataValidation>
  </dataValidations>
  <pageMargins bottom="0.78740157499999996" footer="0.3" header="0.3" left="0.7" right="0.7" top="0.78740157499999996"/>
  <pageSetup horizontalDpi="300" orientation="portrait" paperSize="9" r:id="rId2" verticalDpi="300"/>
</worksheet>
</file>

<file path=xl/worksheets/sheet5.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I12"/>
  <sheetViews>
    <sheetView topLeftCell="B1" workbookViewId="0">
      <selection activeCell="D8" sqref="D8"/>
    </sheetView>
  </sheetViews>
  <sheetFormatPr defaultRowHeight="15" x14ac:dyDescent="0.25"/>
  <cols>
    <col min="1" max="1" customWidth="true" hidden="true" width="0.0" collapsed="false"/>
    <col min="2" max="2" customWidth="true" width="17.5703125" collapsed="false"/>
    <col min="3" max="4" customWidth="true" width="20.7109375" collapsed="false"/>
    <col min="9" max="9" bestFit="true" customWidth="true" width="14.0" collapsed="false"/>
  </cols>
  <sheetData>
    <row customHeight="1" ht="46.9" r="1" spans="1:9" x14ac:dyDescent="0.25">
      <c r="B1" s="213" t="s">
        <v>134</v>
      </c>
      <c r="C1" s="214"/>
      <c r="D1" s="215"/>
    </row>
    <row r="2" spans="1:9" x14ac:dyDescent="0.25">
      <c r="B2" s="113" t="s">
        <v>131</v>
      </c>
      <c r="C2" s="113" t="s">
        <v>126</v>
      </c>
      <c r="D2" s="114" t="s">
        <v>127</v>
      </c>
    </row>
    <row r="3" spans="1:9" x14ac:dyDescent="0.25">
      <c r="A3" s="108" t="s">
        <v>128</v>
      </c>
      <c r="B3" s="115">
        <v>1</v>
      </c>
      <c r="C3" s="159" t="str">
        <f>IF('kalkulačka projektu'!$D$3="","",'kalkulačka projektu'!$G$34)</f>
        <v/>
      </c>
      <c r="D3" s="160" t="str">
        <f>IF(C3="","",0)</f>
        <v/>
      </c>
      <c r="I3" s="116"/>
    </row>
    <row r="4" spans="1:9" x14ac:dyDescent="0.25">
      <c r="A4" s="108" t="s">
        <v>129</v>
      </c>
      <c r="B4" s="115" t="str">
        <f>IF(OR('kalkulačka projektu'!$E$3=2,'kalkulačka projektu'!$E$3=3,'kalkulačka projektu'!$E$3=4,'kalkulačka projektu'!$E$3=5,'kalkulačka projektu'!$E$3=6),IF(MID('kalkulačka projektu'!$E$7,1,2)="Tr",B3+1,IF(MID('kalkulačka projektu'!$E$7,1,2)="Vy",B3+1,B3+1)),"")</f>
        <v/>
      </c>
      <c r="C4" s="159" t="str">
        <f>IF('kalkulačka projektu'!$D$3="","",IF('kalkulačka projektu'!$F$3="Ano",IF(OR('kalkulačka projektu'!$E$3=2,'kalkulačka projektu'!$E$3=3,'kalkulačka projektu'!$E$3=4,'kalkulačka projektu'!$E$3=5,'kalkulačka projektu'!$E$3=6),'kalkulačka projektu'!G17+'kalkulačka projektu'!G23),'kalkulačka projektu'!G17))</f>
        <v/>
      </c>
      <c r="D4" s="160" t="str">
        <f>IF('kalkulačka projektu'!E3="","",IF(MID('kalkulačka projektu'!$E$7,1,2)="Tr",'kalkulačka projektu'!$G$15,IF(MID('kalkulačka projektu'!$E$7,1,2)="Vy",'kalkulačka projektu'!$G$14,IF(C3="",0,C3))))</f>
        <v/>
      </c>
    </row>
    <row r="5" spans="1:9" x14ac:dyDescent="0.25">
      <c r="A5" s="108" t="s">
        <v>129</v>
      </c>
      <c r="B5" s="115" t="str">
        <f>IF(OR('kalkulačka projektu'!$E$3=2,'kalkulačka projektu'!$E$3=3,'kalkulačka projektu'!$E$3=4,'kalkulačka projektu'!$E$3=5,'kalkulačka projektu'!$E$3=6),IF(MID('kalkulačka projektu'!$E$7,1,2)="Tr",B4+1,IF(MID('kalkulačka projektu'!$E$7,1,2)="Vy",B4+1,B4+1)),"")</f>
        <v/>
      </c>
      <c r="C5" s="159" t="str">
        <f>IF('kalkulačka projektu'!$D$3="","",IF('kalkulačka projektu'!$F$3="Ano",IF(OR('kalkulačka projektu'!$E$3=2,'kalkulačka projektu'!$E$3=3,'kalkulačka projektu'!$E$3=4,'kalkulačka projektu'!$E$3=5,'kalkulačka projektu'!$E$3=6),'kalkulačka projektu'!G18+'kalkulačka projektu'!G24),'kalkulačka projektu'!G18))</f>
        <v/>
      </c>
      <c r="D5" s="160" t="str">
        <f>IF('kalkulačka projektu'!E3="","",IF(MID('kalkulačka projektu'!$E$7,1,2)="Tr",data!$C$10,IF(MID('kalkulačka projektu'!$E$7,1,2)="Vy",data!$C$10,C4)))</f>
        <v/>
      </c>
    </row>
    <row r="6" spans="1:9" x14ac:dyDescent="0.25">
      <c r="A6" s="108" t="s">
        <v>129</v>
      </c>
      <c r="B6" s="115" t="str">
        <f>IF(OR('kalkulačka projektu'!$E$3=2,'kalkulačka projektu'!$E$3=3,'kalkulačka projektu'!$E$3=4,'kalkulačka projektu'!$E$3=5,'kalkulačka projektu'!$E$3=6),IF(MID('kalkulačka projektu'!$E$7,1,2)="Tr",B5+1,IF(MID('kalkulačka projektu'!$E$7,1,2)="Vy",B5+1,IF(OR('kalkulačka projektu'!$E$3=3,'kalkulačka projektu'!$E$3=4,'kalkulačka projektu'!$E$3=5,'kalkulačka projektu'!$E$3=6),B5+1,""))),"")</f>
        <v/>
      </c>
      <c r="C6" s="159" t="str">
        <f>IF('kalkulačka projektu'!$D$3="","",IF('kalkulačka projektu'!$F$3="Ano",IF(OR('kalkulačka projektu'!$E$3=2,'kalkulačka projektu'!$E$3=3,'kalkulačka projektu'!$E$3=4,'kalkulačka projektu'!$E$3=5,'kalkulačka projektu'!$E$3=6),'kalkulačka projektu'!G19+'kalkulačka projektu'!G25),'kalkulačka projektu'!G19))</f>
        <v/>
      </c>
      <c r="D6" s="160" t="str">
        <f>IF('kalkulačka projektu'!E3="","",IF(MID('kalkulačka projektu'!$E$7,1,2)="Tr",'kalkulačka projektu'!$G$17+'kalkulačka projektu'!$G$23,IF(MID('kalkulačka projektu'!$E$7,1,2)="Vy",'kalkulačka projektu'!$G$17+'kalkulačka projektu'!$G$23,'kalkulačka projektu'!$G$18+'kalkulačka projektu'!$G$24)))</f>
        <v/>
      </c>
    </row>
    <row r="7" spans="1:9" x14ac:dyDescent="0.25">
      <c r="A7" s="108" t="s">
        <v>129</v>
      </c>
      <c r="B7" s="115" t="str">
        <f>IF(OR('kalkulačka projektu'!$E$3=3,'kalkulačka projektu'!$E$3=4,'kalkulačka projektu'!$E$3=5,'kalkulačka projektu'!$E$3=6),IF(MID('kalkulačka projektu'!$E$7,1,2)="Tr",B6+1,IF(MID('kalkulačka projektu'!$E$7,1,2)="Vy",B6+1,IF(OR('kalkulačka projektu'!$E$3=4,'kalkulačka projektu'!$E$3=5,'kalkulačka projektu'!$E$3=6),B6+1,""))),"")</f>
        <v/>
      </c>
      <c r="C7" s="159" t="str">
        <f>IF('kalkulačka projektu'!$D$3="","",IF('kalkulačka projektu'!$F$3="Ano",IF(OR('kalkulačka projektu'!$E$3=2,'kalkulačka projektu'!$E$3=3,'kalkulačka projektu'!$E$3=4,'kalkulačka projektu'!$E$3=5,'kalkulačka projektu'!$E$3=6),'kalkulačka projektu'!G20+'kalkulačka projektu'!G26),'kalkulačka projektu'!G20))</f>
        <v/>
      </c>
      <c r="D7" s="160" t="str">
        <f>IF('kalkulačka projektu'!E3="","",IF(MID('kalkulačka projektu'!$E$7,1,2)="Tr",'kalkulačka projektu'!$G$18+'kalkulačka projektu'!$G$24,IF(MID('kalkulačka projektu'!$E$7,1,2)="Vy",'kalkulačka projektu'!$G$18+'kalkulačka projektu'!$G$24,'kalkulačka projektu'!$G$19+'kalkulačka projektu'!$G$25)))</f>
        <v/>
      </c>
    </row>
    <row r="8" spans="1:9" x14ac:dyDescent="0.25">
      <c r="A8" s="108" t="s">
        <v>130</v>
      </c>
      <c r="B8" s="115" t="str">
        <f>IF(OR('kalkulačka projektu'!$E$3=4,'kalkulačka projektu'!$E$3=5,'kalkulačka projektu'!$E$3=6),IF(MID('kalkulačka projektu'!$E$7,1,2)="Tr",B7+1,IF(MID('kalkulačka projektu'!$E$7,1,2)="Vy",B7+1,IF(OR('kalkulačka projektu'!$E$3=5,'kalkulačka projektu'!$E$3=6),B7+1,""))),"")</f>
        <v/>
      </c>
      <c r="C8" s="159" t="str">
        <f>IF('kalkulačka projektu'!$D$3="","",IF('kalkulačka projektu'!$F$3="Ano",IF(OR('kalkulačka projektu'!$E$3=2,'kalkulačka projektu'!$E$3=3,'kalkulačka projektu'!$E$3=4,'kalkulačka projektu'!$E$3=5,'kalkulačka projektu'!$E$3=6),'kalkulačka projektu'!G21+'kalkulačka projektu'!G27),'kalkulačka projektu'!G21))</f>
        <v/>
      </c>
      <c r="D8" s="160" t="str">
        <f>IF('kalkulačka projektu'!E3="","",IF(MID('kalkulačka projektu'!$E$7,1,2)="Tr",'kalkulačka projektu'!$G$19+'kalkulačka projektu'!$G$25,IF(MID('kalkulačka projektu'!$E$7,1,2)="Vy",'kalkulačka projektu'!$G$19+'kalkulačka projektu'!$G$25,'kalkulačka projektu'!$G$20+'kalkulačka projektu'!$G$26)))</f>
        <v/>
      </c>
    </row>
    <row r="9" spans="1:9" x14ac:dyDescent="0.25">
      <c r="A9" s="112"/>
      <c r="B9" s="115" t="str">
        <f>IF(OR('kalkulačka projektu'!$E$3=5,'kalkulačka projektu'!$E$3=6),IF(MID('kalkulačka projektu'!$E$7,1,2)="Tr",B8+1,IF(MID('kalkulačka projektu'!$E$7,1,2)="Vy",B8+1,IF(OR('kalkulačka projektu'!$E$3=6),B8+1,""))),"")</f>
        <v/>
      </c>
      <c r="C9" s="159" t="str">
        <f>IF(C8&lt;&gt;"",0,"")</f>
        <v/>
      </c>
      <c r="D9" s="159" t="str">
        <f>IF('kalkulačka projektu'!E3="","",IF(MID('kalkulačka projektu'!$E$7,1,2)="Tr",'kalkulačka projektu'!$G$20+'kalkulačka projektu'!$G$26,IF(MID('kalkulačka projektu'!$E$7,1,2)="Vy",'kalkulačka projektu'!$G$20+'kalkulačka projektu'!$G$26,'kalkulačka projektu'!$G$21+'kalkulačka projektu'!$G$27)))</f>
        <v/>
      </c>
    </row>
    <row r="10" spans="1:9" x14ac:dyDescent="0.25">
      <c r="A10" s="112"/>
      <c r="B10" s="115" t="str">
        <f>IF(OR('kalkulačka projektu'!$E$3=6),IF(MID('kalkulačka projektu'!$E$7,1,2)="Tr",B9+1,IF(MID('kalkulačka projektu'!$E$7,1,2)="Vy",B9+1,"")),"")</f>
        <v/>
      </c>
      <c r="C10" s="159" t="str">
        <f>IF(C9&lt;&gt;"",0,"")</f>
        <v/>
      </c>
      <c r="D10" s="159" t="str">
        <f>IF('kalkulačka projektu'!E3="","",IF(MID('kalkulačka projektu'!$E$7,1,2)="Tr",'kalkulačka projektu'!$G$21+'kalkulačka projektu'!$G$27,IF(MID('kalkulačka projektu'!$E$7,1,2)="Vy",'kalkulačka projektu'!$G$21+'kalkulačka projektu'!$G$27,0)))</f>
        <v/>
      </c>
    </row>
    <row r="11" spans="1:9" x14ac:dyDescent="0.25">
      <c r="B11" s="162" t="s">
        <v>132</v>
      </c>
      <c r="C11" s="163">
        <f>SUM(C3:C10)</f>
        <v>0</v>
      </c>
      <c r="D11" s="164">
        <f>SUM(D3:D10)</f>
        <v>0</v>
      </c>
    </row>
    <row ht="15.75" r="12" spans="1:9" thickBot="1" x14ac:dyDescent="0.3">
      <c r="B12" s="158" t="s">
        <v>133</v>
      </c>
      <c r="C12" s="216" t="str">
        <f>IF(C11='kalkulačka projektu'!G29,"Finanční plán je v pořádku","Finanční plán není v pořádku")</f>
        <v>Finanční plán není v pořádku</v>
      </c>
      <c r="D12" s="217"/>
    </row>
  </sheetData>
  <mergeCells count="2">
    <mergeCell ref="B1:D1"/>
    <mergeCell ref="C12:D12"/>
  </mergeCells>
  <conditionalFormatting sqref="C12:D12">
    <cfRule dxfId="4" operator="containsText" priority="1" text="Finanční plán není v pořádku" type="containsText">
      <formula>NOT(ISERROR(SEARCH("Finanční plán není v pořádku",C12)))</formula>
    </cfRule>
  </conditionalFormatting>
  <pageMargins bottom="0.78740157499999996" footer="0.3" header="0.3" left="0.7" right="0.7" top="0.78740157499999996"/>
  <pageSetup horizontalDpi="4294967294" orientation="portrait" paperSize="9" r:id="rId1" verticalDpi="0"/>
  <extLst>
    <ext xmlns:x14="http://schemas.microsoft.com/office/spreadsheetml/2009/9/main" uri="{78C0D931-6437-407d-A8EE-F0AAD7539E65}">
      <x14:conditionalFormattings>
        <x14:conditionalFormatting xmlns:xm="http://schemas.microsoft.com/office/excel/2006/main">
          <x14:cfRule id="{F54887B2-27E5-45E3-9C8A-AB75316CBCCA}" operator="notEqual" priority="4" type="cellIs">
            <xm:f>'kalkulačka projektu'!$G$29</xm:f>
            <x14:dxf>
              <fill>
                <patternFill>
                  <bgColor rgb="FFFF0000"/>
                </patternFill>
              </fill>
            </x14:dxf>
          </x14:cfRule>
          <x14:cfRule id="{F683A494-31C1-4B6C-A5AC-45C88F7B41EF}" operator="equal" priority="5" type="cellIs">
            <xm:f>'kalkulačka projektu'!$G$29</xm:f>
            <x14:dxf>
              <fill>
                <patternFill>
                  <bgColor rgb="FF92D050"/>
                </patternFill>
              </fill>
            </x14:dxf>
          </x14:cfRule>
          <xm:sqref>C11</xm:sqref>
        </x14:conditionalFormatting>
        <x14:conditionalFormatting xmlns:xm="http://schemas.microsoft.com/office/excel/2006/main">
          <x14:cfRule id="{30144DD1-EF7A-4815-AF23-4CEFD52E6AD0}" operator="notEqual" priority="2" stopIfTrue="1" type="cellIs">
            <xm:f>'kalkulačka projektu'!$G$29</xm:f>
            <x14:dxf>
              <fill>
                <patternFill>
                  <bgColor rgb="FFFF0000"/>
                </patternFill>
              </fill>
            </x14:dxf>
          </x14:cfRule>
          <x14:cfRule id="{039A245C-F990-499C-B563-8420EE18DDBB}" operator="equal" priority="3" stopIfTrue="1" type="cellIs">
            <xm:f>'kalkulačka projektu'!$G$29</xm:f>
            <x14:dxf>
              <fill>
                <patternFill>
                  <bgColor rgb="FF92D050"/>
                </patternFill>
              </fill>
            </x14:dxf>
          </x14:cfRule>
          <xm:sqref>D11</xm:sqref>
        </x14:conditionalFormatting>
      </x14:conditionalFormattings>
    </ext>
  </extLst>
</worksheet>
</file>

<file path=xl/worksheets/sheet6.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2:G10"/>
  <sheetViews>
    <sheetView workbookViewId="0">
      <selection activeCell="O8" sqref="O8"/>
    </sheetView>
  </sheetViews>
  <sheetFormatPr defaultRowHeight="15" x14ac:dyDescent="0.25"/>
  <cols>
    <col min="1" max="1" customWidth="true" width="29.85546875" collapsed="false"/>
    <col min="2" max="2" customWidth="true" width="18.7109375" collapsed="false"/>
    <col min="3" max="3" customWidth="true" width="15.42578125" collapsed="false"/>
    <col min="4" max="4" customWidth="true" width="13.85546875" collapsed="false"/>
    <col min="5" max="5" customWidth="true" width="13.5703125" collapsed="false"/>
  </cols>
  <sheetData>
    <row customHeight="1" ht="15.75" r="2" spans="1:7" thickBot="1" x14ac:dyDescent="0.3">
      <c r="A2" s="220" t="s">
        <v>145</v>
      </c>
      <c r="B2" s="220"/>
      <c r="C2" s="220"/>
      <c r="D2" s="135"/>
      <c r="E2" s="135"/>
      <c r="F2" s="135"/>
      <c r="G2" s="135"/>
    </row>
    <row customHeight="1" ht="77.25" r="3" spans="1:7" thickBot="1" x14ac:dyDescent="0.3">
      <c r="A3" s="136"/>
      <c r="B3" s="137" t="s">
        <v>146</v>
      </c>
      <c r="C3" s="138" t="s">
        <v>147</v>
      </c>
      <c r="D3" s="137" t="s">
        <v>148</v>
      </c>
      <c r="E3" s="138" t="s">
        <v>147</v>
      </c>
      <c r="F3" s="218"/>
      <c r="G3" s="219"/>
    </row>
    <row customHeight="1" ht="26.25" r="4" spans="1:7" thickBot="1" x14ac:dyDescent="0.3">
      <c r="A4" s="139" t="s">
        <v>149</v>
      </c>
      <c r="B4" s="140">
        <v>20053</v>
      </c>
      <c r="C4" s="140">
        <v>16992</v>
      </c>
      <c r="D4" s="140">
        <v>20544</v>
      </c>
      <c r="E4" s="140">
        <v>17451</v>
      </c>
      <c r="F4" s="218"/>
      <c r="G4" s="219"/>
    </row>
    <row customHeight="1" ht="26.25" r="5" spans="1:7" thickBot="1" x14ac:dyDescent="0.6">
      <c r="A5" s="139" t="s">
        <v>150</v>
      </c>
      <c r="B5" s="140">
        <v>9518</v>
      </c>
      <c r="C5" s="140">
        <v>8279</v>
      </c>
      <c r="D5" s="140">
        <v>9891</v>
      </c>
      <c r="E5" s="140">
        <v>8642</v>
      </c>
      <c r="F5" s="218"/>
      <c r="G5" s="219"/>
    </row>
    <row customHeight="1" ht="51.75" r="6" spans="1:7" thickBot="1" x14ac:dyDescent="0.3">
      <c r="A6" s="139" t="s">
        <v>112</v>
      </c>
      <c r="B6" s="140">
        <v>14178</v>
      </c>
      <c r="C6" s="141"/>
      <c r="D6" s="140">
        <v>14760</v>
      </c>
      <c r="E6" s="141"/>
      <c r="F6" s="218"/>
      <c r="G6" s="219"/>
    </row>
    <row ht="15.75" r="7" spans="1:7" thickBot="1" x14ac:dyDescent="0.3">
      <c r="A7" s="139" t="s">
        <v>151</v>
      </c>
      <c r="B7" s="141">
        <v>56</v>
      </c>
      <c r="C7" s="141"/>
      <c r="D7" s="141">
        <v>64</v>
      </c>
      <c r="E7" s="141"/>
      <c r="F7" s="218"/>
      <c r="G7" s="219"/>
    </row>
    <row customHeight="1" ht="26.25" r="8" spans="1:7" thickBot="1" x14ac:dyDescent="0.6">
      <c r="A8" s="139" t="s">
        <v>152</v>
      </c>
      <c r="B8" s="141">
        <v>628</v>
      </c>
      <c r="C8" s="141"/>
      <c r="D8" s="141">
        <v>730</v>
      </c>
      <c r="E8" s="141"/>
      <c r="F8" s="218"/>
      <c r="G8" s="219"/>
    </row>
    <row ht="14.45" r="9" spans="1:7" x14ac:dyDescent="0.55000000000000004">
      <c r="A9" s="142"/>
    </row>
    <row ht="14.45" r="10" spans="1:7" x14ac:dyDescent="0.55000000000000004">
      <c r="A10" s="143"/>
    </row>
  </sheetData>
  <mergeCells count="7">
    <mergeCell ref="F8:G8"/>
    <mergeCell ref="A2:C2"/>
    <mergeCell ref="F3:G3"/>
    <mergeCell ref="F4:G4"/>
    <mergeCell ref="F5:G5"/>
    <mergeCell ref="F6:G6"/>
    <mergeCell ref="F7:G7"/>
  </mergeCells>
  <pageMargins bottom="0.78740157499999996" footer="0.3" header="0.3" left="0.7" right="0.7" top="0.78740157499999996"/>
  <pageSetup horizontalDpi="300" orientation="landscape" paperSize="9" r:id="rId1" verticalDpi="300"/>
</worksheet>
</file>

<file path=customXml/_rels/item1.xml.rels><?xml version="1.0" encoding="UTF-8" standalone="yes"?>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yes"?>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yes"?>
<Relationships xmlns="http://schemas.openxmlformats.org/package/2006/relationships">
<Relationship Id="rId1" Target="itemProps3.xml" Type="http://schemas.openxmlformats.org/officeDocument/2006/relationships/customXmlProps"/>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C_OriginalFileName xmlns="7c48c8a8-2045-474d-b0fb-3ee17ecadba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291D2CAF791D449809C1371BC5FAF2A" ma:contentTypeVersion="1" ma:contentTypeDescription="Vytvoří nový dokument" ma:contentTypeScope="" ma:versionID="26fd20a5b6d8decbe06b7f1b12531c89">
  <xsd:schema xmlns:xsd="http://www.w3.org/2001/XMLSchema" xmlns:xs="http://www.w3.org/2001/XMLSchema" xmlns:p="http://schemas.microsoft.com/office/2006/metadata/properties" xmlns:ns2="7c48c8a8-2045-474d-b0fb-3ee17ecadba0" targetNamespace="http://schemas.microsoft.com/office/2006/metadata/properties" ma:root="true" ma:fieldsID="ff450026467c3fdb36efcce3adb619a7" ns2:_="">
    <xsd:import namespace="7c48c8a8-2045-474d-b0fb-3ee17ecadba0"/>
    <xsd:element name="properties">
      <xsd:complexType>
        <xsd:sequence>
          <xsd:element name="documentManagement">
            <xsd:complexType>
              <xsd:all>
                <xsd:element ref="ns2:AC_OriginalFile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8c8a8-2045-474d-b0fb-3ee17ecadba0" elementFormDefault="qualified">
    <xsd:import namespace="http://schemas.microsoft.com/office/2006/documentManagement/types"/>
    <xsd:import namespace="http://schemas.microsoft.com/office/infopath/2007/PartnerControls"/>
    <xsd:element name="AC_OriginalFileName" ma:index="8" nillable="true" ma:displayName="Original File Name" ma:internalName="AC_OriginalFileNam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D9DE79-1BC8-4C5B-8C63-2053629909FF}">
  <ds:schemaRefs>
    <ds:schemaRef ds:uri="http://schemas.microsoft.com/sharepoint/v3/contenttype/forms"/>
  </ds:schemaRefs>
</ds:datastoreItem>
</file>

<file path=customXml/itemProps2.xml><?xml version="1.0" encoding="utf-8"?>
<ds:datastoreItem xmlns:ds="http://schemas.openxmlformats.org/officeDocument/2006/customXml" ds:itemID="{A4FA4438-8900-4571-AA9A-763126591755}">
  <ds:schemaRefs>
    <ds:schemaRef ds:uri="http://purl.org/dc/term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7c48c8a8-2045-474d-b0fb-3ee17ecadba0"/>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21211BD1-324D-4049-B6D0-95B4EB0014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8c8a8-2045-474d-b0fb-3ee17ecadb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listy</vt:lpstr>
      </vt:variant>
      <vt:variant>
        <vt:i4>6</vt:i4>
      </vt:variant>
      <vt:variant>
        <vt:lpstr>Pojmenované oblasti</vt:lpstr>
      </vt:variant>
      <vt:variant>
        <vt:i4>9</vt:i4>
      </vt:variant>
    </vt:vector>
  </HeadingPairs>
  <TitlesOfParts>
    <vt:vector baseType="lpstr" size="15">
      <vt:lpstr>kalkulačka projektu</vt:lpstr>
      <vt:lpstr>přehled jednotek</vt:lpstr>
      <vt:lpstr>spolufinancování</vt:lpstr>
      <vt:lpstr>data</vt:lpstr>
      <vt:lpstr>Finanční plán</vt:lpstr>
      <vt:lpstr>List1</vt:lpstr>
      <vt:lpstr>'přehled jednotek'!_ftn1</vt:lpstr>
      <vt:lpstr>'přehled jednotek'!_ftnref1</vt:lpstr>
      <vt:lpstr>DPH</vt:lpstr>
      <vt:lpstr>nájem</vt:lpstr>
      <vt:lpstr>počet_pečujících_osob</vt:lpstr>
      <vt:lpstr>příjemce</vt:lpstr>
      <vt:lpstr>rekvalifikace</vt:lpstr>
      <vt:lpstr>území</vt:lpstr>
      <vt:lpstr>zprovoznění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2015-07-28T09:22:19Z</dcterms:created>
  <cp:lastPrinted>2019-01-21T14:13:48Z</cp:lastPrinted>
  <dcterms:modified xsi:type="dcterms:W3CDTF">2019-06-12T08:27:44Z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ContentTypeId" pid="2">
    <vt:lpwstr>0x010100F291D2CAF791D449809C1371BC5FAF2A</vt:lpwstr>
  </property>
</Properties>
</file>