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6130"/>
  <workbookPr defaultThemeVersion="166925"/>
  <mc:AlternateContent>
    <mc:Choice Requires="x15">
      <x15ac:absPath xmlns:x15ac="http://schemas.microsoft.com/office/spreadsheetml/2010/11/ac" url="C:\Users\magda.cabrnochova\Desktop\"/>
    </mc:Choice>
  </mc:AlternateContent>
  <xr:revisionPtr documentId="8_{89660209-8745-4FBC-A7AE-14BE6C4D33F4}" revIDLastSave="0" xr10:uidLastSave="{00000000-0000-0000-0000-000000000000}" xr6:coauthVersionLast="47" xr6:coauthVersionMax="47"/>
  <bookViews>
    <workbookView windowHeight="10300" windowWidth="19420" xWindow="-110" xr2:uid="{482DF45E-C7F0-40A3-AC67-CF44E934242B}" yWindow="-110"/>
  </bookViews>
  <sheets>
    <sheet name="Hodnoty indikátorů účastníci" r:id="rId1" sheetId="1"/>
  </sheets>
  <definedNames>
    <definedName localSheetId="0" name="_ftn1">'Hodnoty indikátorů účastníci'!#REF!</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i="1" l="1" r="F18"/>
  <c i="1" r="G20"/>
  <c i="1" r="G23"/>
  <c i="1" r="G79"/>
  <c i="1" r="G50"/>
  <c i="1" r="G49"/>
  <c i="1" r="G47"/>
  <c i="1" r="G46"/>
  <c i="1" r="G44"/>
  <c i="1" r="G43"/>
  <c i="1" r="F81"/>
  <c i="1" r="F78"/>
  <c i="1" r="F75"/>
  <c i="1" r="F72"/>
  <c i="1" r="F69"/>
  <c i="1" r="F66"/>
  <c i="1" r="F63"/>
  <c i="1" r="F60"/>
  <c i="1" r="F57"/>
  <c i="1" r="F54"/>
  <c i="1" r="F51"/>
  <c i="1" r="F48"/>
  <c i="1" r="F45"/>
  <c i="1" r="F42"/>
  <c i="1" r="F39"/>
  <c i="1" r="F21"/>
  <c i="1" r="F27"/>
  <c i="1" r="F24"/>
  <c i="1" r="F33"/>
  <c i="1" r="F36"/>
  <c i="1" r="F30"/>
  <c i="1" r="G19"/>
  <c i="1" r="G22"/>
  <c i="1" r="G25"/>
  <c i="1" r="G26"/>
  <c i="1" r="G28"/>
  <c i="1" r="G29"/>
  <c i="1" r="G31"/>
  <c i="1" r="G32"/>
  <c i="1" r="G34"/>
  <c i="1" r="G35"/>
  <c i="1" r="G37"/>
  <c i="1" r="G38"/>
  <c i="1" r="G40"/>
  <c i="1" r="G41"/>
  <c i="1" r="G52"/>
  <c i="1" r="G53"/>
  <c i="1" r="G55"/>
  <c i="1" r="G56"/>
  <c i="1" r="G58"/>
  <c i="1" r="G59"/>
  <c i="1" r="G61"/>
  <c i="1" r="G62"/>
  <c i="1" r="G64"/>
  <c i="1" r="G65"/>
  <c i="1" r="G67"/>
  <c i="1" r="G68"/>
  <c i="1" r="G70"/>
  <c i="1" r="G71"/>
  <c i="1" r="G73"/>
  <c i="1" r="G74"/>
  <c i="1" r="G76"/>
  <c i="1" r="G77"/>
  <c i="1" r="G80"/>
  <c i="1" r="G82"/>
  <c i="1" r="G83"/>
  <c i="1" l="1" r="G48"/>
  <c i="1" r="G45"/>
  <c i="1" r="G42"/>
  <c i="1" r="G84"/>
  <c i="1" l="1" r="G72"/>
  <c i="1" r="G69"/>
  <c i="1" r="G81"/>
  <c i="1" r="G78"/>
  <c i="1" r="G66"/>
  <c i="1" r="G63"/>
  <c i="1" r="G60"/>
  <c i="1" r="G57"/>
  <c i="1" r="G54"/>
  <c i="1" r="G51"/>
  <c i="1" r="G30"/>
  <c i="1" r="G27"/>
  <c i="1" l="1" r="G75"/>
  <c i="1" r="G33"/>
  <c i="1" r="G39"/>
  <c i="1" r="G36"/>
  <c i="1" r="G21"/>
  <c i="1" r="G18"/>
  <c i="1" r="B16" s="1"/>
  <c i="1" r="G24"/>
  <c i="1" l="1" r="B85"/>
</calcChain>
</file>

<file path=xl/sharedStrings.xml><?xml version="1.0" encoding="utf-8"?>
<sst xmlns="http://schemas.openxmlformats.org/spreadsheetml/2006/main" count="215" uniqueCount="120">
  <si>
    <r>
      <t>Celkový počet účastníků</t>
    </r>
    <r>
      <rPr>
        <strike/>
        <sz val="10"/>
        <color rgb="FF000000"/>
        <rFont val="Arial"/>
        <family val="2"/>
        <charset val="238"/>
      </rPr>
      <t xml:space="preserve"> </t>
    </r>
  </si>
  <si>
    <t>Výstup</t>
  </si>
  <si>
    <t xml:space="preserve">Celkový počet osob/účastníků (zaměstnanců, pracovníků implementační struktury, osob cílových skupin apod.), které v rámci projektu získaly jakoukoliv formu podpory, bez ohledu na počet poskytnutých podpor. Každá podpořená osoba se v rámci projektu započítává pouze jednou bez ohledu na to, kolik podpor obdržela. Podpora je jakákoliv aktivita financovaná z rozpočtu projektu, ze které mají cílové skupiny prospěch, podpora může mít formu např. vzdělávacího nebo rekvalifikačního kurzu, stáže, odborné konzultace, poradenství, výcviku, školení, odborné praxe apod. </t>
  </si>
  <si>
    <t>Celkový počet účastníků – muži</t>
  </si>
  <si>
    <t>Celkový počet účastníků – ženy</t>
  </si>
  <si>
    <t>Nezaměstnaní, včetně dlouhodobě nezaměstnaných</t>
  </si>
  <si>
    <t>Nezaměstnaní, včetně dlouhodobě nezaměstnaných – muži</t>
  </si>
  <si>
    <t>Nezaměstnaní účastníci – muži</t>
  </si>
  <si>
    <t>Nezaměstnaní, včetně dlouhodobě nezaměstnaných – ženy</t>
  </si>
  <si>
    <t>Nezaměstnaní účastníci – ženy</t>
  </si>
  <si>
    <t>Dlouhodobě nezaměstnaní účastníci</t>
  </si>
  <si>
    <t>Dlouhodobě nezaměstnaná je osoba s nepřetržitým obdobím nezaměstnanosti trvajícím alespoň rok (12 měsíců nebo více). Definice nezaměstnané osoby je uvedena v indikátoru „nezaměstnaní účastníci včetně dlouhodobě nezaměstnaných“. Předchozí nezaměstnanost je sledována v odpovídajícím období před zahájením účasti v projektu.</t>
  </si>
  <si>
    <t>Dlouhodobě nezaměstnaní účastníci – muži</t>
  </si>
  <si>
    <t>Dlouhodobě nezaměstnaní účastníci – ženy</t>
  </si>
  <si>
    <t>Neaktivní účastníci</t>
  </si>
  <si>
    <t>Neaktivní účastníci – muži</t>
  </si>
  <si>
    <t>Neaktivní účastníci – ženy</t>
  </si>
  <si>
    <t>Zaměstnaní, včetně OSVČ</t>
  </si>
  <si>
    <t>„Zaměstnaní“ účastníci jsou ve věku 15 a více let, pracují pro peníze, zisk nebo příjem pro sebe či svou rodinu. Pro potřeby tohoto indikátoru je za zaměstnanou osobu považována osoba, pro kterou je dohledatelné pojištění v databázích ČSSZ. Tento způsob rozpoznání pracujících zanedbává osoby s DPP vydělávající pod 10 000 Kč měsíčně. Postavení na trhu práce je zjišťováno k datu zahájení účasti na projektu.</t>
  </si>
  <si>
    <t>Zaměstnaní, včetně OSVČ – muži</t>
  </si>
  <si>
    <t>Zaměstnaní, včetně OSVČ – ženy</t>
  </si>
  <si>
    <t>Účastníci mladší 18 let</t>
  </si>
  <si>
    <t>Počet osob, které byly v den zahájení aktivity mladší než 18 let. Věk účastníka je automaticky dopočítán z jeho data narození.  Příslušnost do této kategorie je určována v den vstupu do projektu.</t>
  </si>
  <si>
    <t>Účastníci mladší 18 let – muži</t>
  </si>
  <si>
    <t>Účastníci mladší 18 let – ženy</t>
  </si>
  <si>
    <t>Účastníci ve věku od 18 do 29 let</t>
  </si>
  <si>
    <t>Účastníci od 18 let do 29 let (včetně). Věk účastníka je počítá od roku jeho narození. Příslušnost do této kategorie je určována v den vstupu do projektu.</t>
  </si>
  <si>
    <t>Účastníci ve věku od 18 do 29 let – muži</t>
  </si>
  <si>
    <t>Účastníci ve věku od 18 do 29 let – ženy</t>
  </si>
  <si>
    <t xml:space="preserve">Účastníci ve věku 55 a více let </t>
  </si>
  <si>
    <t>Účastníci, kteří byli v den zahájení aktivity ve věku 55 let nebo starší. Věk účastníka je automaticky dopočítán z jeho data narození. Příslušnost do této kategorie je určována v den vstupu do projektu.</t>
  </si>
  <si>
    <t xml:space="preserve">Účastníci ve věku 55 a více let – muži </t>
  </si>
  <si>
    <t xml:space="preserve">Účastníci ve věku 55 a více let – ženy </t>
  </si>
  <si>
    <t>Účastníci s ukončeným nižším sekundárním vzděláním nebo ještě nižším vzděláním (ISCED 0-2)</t>
  </si>
  <si>
    <t>Účastníci s ukončeným nižším sekundárním vzděláním nebo ještě nižším vzděláním (ISCED 0-2) – muži</t>
  </si>
  <si>
    <t>Účastníci s ukončeným nižším sekundárním vzděláním nebo ještě nižším vzděláním (ISCED 0-2) – ženy</t>
  </si>
  <si>
    <t>Účastníci s ukončeným vyšším sekundárním (ISCED 3) nebo postsekundárním (ISCED 4) vzděláním</t>
  </si>
  <si>
    <t>Účastníci s ukončeným vyšším sekundárním (ISCED 3) nebo postsekundárním (ISCED 4) vzděláním – muži</t>
  </si>
  <si>
    <t>Účastníci s ukončeným vyšším sekundárním (ISCED 3) nebo postsekundárním (ISCED 4) vzděláním – ženy</t>
  </si>
  <si>
    <t xml:space="preserve">Účastníci s ukončeným vyšším sekundárním (ISCED 3) nebo postsekundárním (ISCED 4) vzděláním – ženy </t>
  </si>
  <si>
    <t>Účastníci s ukončeným terciárním vzděláním (ISCED 5 až 8)</t>
  </si>
  <si>
    <t>Účastníci s ukončeným terciárním vzděláním (ISCED 5 až 8) – muži</t>
  </si>
  <si>
    <r>
      <t xml:space="preserve">Účastníci s ukončeným terciárním vzděláním </t>
    </r>
    <r>
      <rPr>
        <sz val="10"/>
        <color rgb="FF000000"/>
        <rFont val="Arial"/>
        <family val="2"/>
        <charset val="238"/>
      </rPr>
      <t xml:space="preserve">(ISCED 5 až 8) </t>
    </r>
    <r>
      <rPr>
        <sz val="10"/>
        <color theme="1"/>
        <rFont val="Arial"/>
        <family val="2"/>
        <charset val="238"/>
      </rPr>
      <t>– muži</t>
    </r>
  </si>
  <si>
    <t>Účastníci s ukončeným terciárním vzděláním (ISCED 5 až 8) – ženy</t>
  </si>
  <si>
    <t>Účastníci se zdravotním postižením</t>
  </si>
  <si>
    <t>Účastníci se zdravotním postižením – muži</t>
  </si>
  <si>
    <t>Osoby se zdravotním postižením – muži</t>
  </si>
  <si>
    <t>Účastníci se zdravotním postižením – ženy</t>
  </si>
  <si>
    <t>Osoby se zdravotním postižením – ženy</t>
  </si>
  <si>
    <t>Státní příslušníci třetích zemí</t>
  </si>
  <si>
    <t>Státním příslušníkem třetí země se rozumí jakákoli osoba, která není občanem Unie ve smyslu čl. 20 odst. 1 SFEU, s výjimkou osob s vícenásobným občanstvím, kde alespoň jedno občanství je z členského státu EU. Státní příslušníci třetích zemí zahrnují osoby bez státní příslušnosti a osoby s neurčenou národností.</t>
  </si>
  <si>
    <t>Státní příslušníci třetích zemí – muži</t>
  </si>
  <si>
    <t>Státní příslušníci třetích zemí – ženy</t>
  </si>
  <si>
    <t xml:space="preserve">Státní příslušníci třetích zemí – ženy </t>
  </si>
  <si>
    <t xml:space="preserve">Účastníci zahraničního původu </t>
  </si>
  <si>
    <t>Účastníci, jejichž oba rodiče se narodili mimo ČR nebo účastníci, kteří mají české občanství, nicméně původem jsou cizinci. Patří sem i osoby, jejichž rodiče se narodili v ČR a poté emigrovali.</t>
  </si>
  <si>
    <t>Účastníci zahraničního původu – muži</t>
  </si>
  <si>
    <t xml:space="preserve">Účastníci zahraničního původu – ženy </t>
  </si>
  <si>
    <t>Příslušníci menšin (včetně marginalizovaných komunit, jako jsou Romové)</t>
  </si>
  <si>
    <t>Účastníci, kteří žijí na území ČR, avšak pocházejí z území mimo ČR, náleží do některé z národnostních menšin či potřebují speciální pomoc na trhu práce kvůli jazyku či jinému kulturnímu znevýhodnění/problémům. V ČR jsou národnostní menšiny uvedeny výčtem v článku 3 statutu Rady vlády pro národnostní menšiny. (Jedná se o celkem 14 menšin: běloruskou, bulharskou, chorvatskou, maďarskou, německou, polskou, romskou, rusínskou, ruskou, řeckou, slovenskou, srbskou, ukrajinskou, vietnamskou).</t>
  </si>
  <si>
    <t>Příslušníci menšin (včetně marginalizovaných komunit, jako jsou Romové) – muži</t>
  </si>
  <si>
    <t>Příslušníci menšin (včetně marginalizovaných komunit, jako jsou Romové) – ženy</t>
  </si>
  <si>
    <t xml:space="preserve">Jiné znevýhodněné osoby </t>
  </si>
  <si>
    <t xml:space="preserve">Jiné znevýhodněné osoby – muži </t>
  </si>
  <si>
    <t>Jiné znevýhodněné osoby – muži</t>
  </si>
  <si>
    <t>Jiné znevýhodněné osoby – ženy</t>
  </si>
  <si>
    <t>Osoby bez domova nebo osoby vyloučené z přístupu k bydlení</t>
  </si>
  <si>
    <t>Osoby bez domova nebo osoby vyloučené z přístupu k bydlení – muži</t>
  </si>
  <si>
    <t>Osoby bez domova nebo osoby vyloučené z přístupu k bydlení – ženy</t>
  </si>
  <si>
    <t>Účastníci z venkovských oblastí</t>
  </si>
  <si>
    <t>619 010</t>
  </si>
  <si>
    <t>Účastníci z venkovských oblastí – muži</t>
  </si>
  <si>
    <t>Účastníci z venkovských oblastí – ženy</t>
  </si>
  <si>
    <t>Počet účastníků, kteří obdrželi podporu v oblasti digitálních dovedností</t>
  </si>
  <si>
    <t xml:space="preserve">Počet účastníků, kteří obdrželi podporu v oblasti digitálních dovedností – muži </t>
  </si>
  <si>
    <t>Počet účastníků, kteří obdrželi podporu v oblasti digitálních dovedností – muži</t>
  </si>
  <si>
    <t>Počet účastníků, kteří obdrželi podporu v oblasti digitálních dovedností – ženy</t>
  </si>
  <si>
    <t xml:space="preserve">Počet znevýhodněných osob umístěných na pracovních místech </t>
  </si>
  <si>
    <t xml:space="preserve">Výstup </t>
  </si>
  <si>
    <t>Počet znevýhodněných osob umístěných na pracovních místech - muži</t>
  </si>
  <si>
    <t>Počet znevýhodněných osob umístěných na pracovních místech – muži</t>
  </si>
  <si>
    <t>Počet znevýhodněných osob umístěných na pracovních místech - ženy</t>
  </si>
  <si>
    <t>Počet znevýhodněných osob umístěných na pracovních místech – ženy</t>
  </si>
  <si>
    <t>Výsledek</t>
  </si>
  <si>
    <t>Účastníci v procesu vzdělávání nebo odborné přípravy po ukončení své účasti</t>
  </si>
  <si>
    <t>Účastníci v procesu vzdělávání nebo odborné přípravy po ukončení své účasti – muži</t>
  </si>
  <si>
    <t>Účastníci v procesu vzdělávání nebo odborné přípravy po ukončení své účasti – ženy</t>
  </si>
  <si>
    <t>Účastníci, kteří získali kvalifikaci po ukončení své účasti</t>
  </si>
  <si>
    <t>Účastníci intervence ESF+, kteří získali potvrzení o kvalifikaci v rámci účasti na ESF+ projektu. Potvrzení o kvalifikaci je udíleno na základě formálního prověření znalostí, které ukázalo, že účastník získal kvalifikaci dle předem nastavených standardů. V rámci výzev může být specifikováno, jaké druhy kvalifikací a potvrzení kvalifikací jsou přípustné pro naplňování indikátoru v dané výzvě. Účastník je v indikátoru započítán pouze jednou bez ohledu na počet získaných kvalifikací.</t>
  </si>
  <si>
    <t>Účastníci, kteří získali kvalifikaci po ukončení své účasti – muži</t>
  </si>
  <si>
    <t>Účastníci, kteří získali kvalifikaci po ukončení své účasti – ženy</t>
  </si>
  <si>
    <t>Počet účastníků, kterým jsou poskytovány intervence sociální práce, mají uzavřen individuální plán a jeho kladné vyhodnocení svědčí o kvalitativní změně v životě. Příjemce provede do jednoho měsíce po ukončení podpory na základě uzavřeného individuálního plánu vyhodnocení splnění cílů stanovených v individuálním plánu zaměřených na řešení klientovy nepříznivé sociální situace.</t>
  </si>
  <si>
    <t xml:space="preserve">„Nezaměstnaní“ jsou účastníci obvykle bez práce, kteří by pracovat mohli a práci aktivně vyhledávají. Osoby považované za nezaměstnané dle národních definicí sem spadají, i když všechny tři výše uvedené podmínky nesplňují.
Studenti prezenčního studia nejsou považováni dle této definice za nezaměstnané, a to i když kritéria splňují, nýbrž za neaktivní.
Pro účely tohoto indikátoru je za nezaměstnanou osobu považována osoba registrovaná na úřadu práce jako uchazeč o zaměstnání. Postavení na trhu práce je zjišťováno k datu zahájení účasti na projektu. </t>
  </si>
  <si>
    <t xml:space="preserve">„ISCED 3–4“ pokrývá střední vzdělání bez maturity i výučního listu tj. praktické dvouleté až střední všeobecné vzdělání s maturitou víceleté.
Zařazení českých vzdělávacích programů do Klasifikace vzdělání (CZ‐ISCED 2011) je k dispozici např. na http://www.nuv.cz/isced.
Nejvyšší dosažené vzdělání je určováno v den vstupu do projektu. </t>
  </si>
  <si>
    <t xml:space="preserve">„ISCED 5–8“ pokrývá vyšší odborné vzdělání až vysokoškolské doktorské vzdělání.
Zařazení českých vzdělávacích programů do Klasifikace vzdělání (CZ‐ISCED 2011) je k dispozici např. na http://www.nuv.cz/isced.
Nejvyšší dosažené vzdělání je určováno v den vstupu do projektu. </t>
  </si>
  <si>
    <t xml:space="preserve">„ISCED 0–2“ pokrývá nedokončené základní vzdělání až střední vzdělání bez maturity i výučního listu tj. praktické jednoleté.
Zařazení českých vzdělávacích programů do Klasifikace vzdělání (CZ‐ISCED 2011) je k dispozici např. na http://www.nuv.cz/isced. 
Nejvyšší dosažené vzdělání je určováno v den vstupu do projektu. </t>
  </si>
  <si>
    <t>Do kategorie osob se zdravotním postižením patří v souladu s § 67 zákona č. 435/2004 Sb. Fyzické osoby, které jsou orgánem sociálního zabezpečení uznány a) invalidními ve třetím stupni), b) invalidními v prvním nebo druhém stupni, c) zdravotně znevýhodněnými. Do této kategorie patří také fyzické osoby, které byly uznány Úřadem práce ČR zdravotně znevýhodněnými, a rozhodnutí nepozbylo platnosti.
V případě projektů týkajících se škol a školských zařízení se nad rámec výše uvedeného zdravotně postiženými účastníky rozumí také děti, žáci a studenti se zdravotním postižením dle § 16 zákona č. 561/2004 a vyhlášky č. 73/2005, kteří potřebují speciální pomoc při vzdělávání kvůli svému znevýhodnění.
Osoby mohou vykazovat několik znevýhodnění.</t>
  </si>
  <si>
    <t>Tento indikátor se vztahuje k účastníkům s různými druhy znevýhodnění, kteří čelí sociálnímu vyloučení.
Příkladem účastníka, který může být registrován podle tohoto ukazatele je účastník s úrovní ISCED 0 (který nedokončil stupeň ISCED 1  - 1. stupeň základní školy) a je starší než 11 let, což je obvyklý věk odchodu z úrovně ISCED 1. Dalšími příklady mohou být vězni a osoby po výkonu trestu odnětí svobody, narkomani apod.
Nevýhody vyplývající z genderové příslušnosti, stavu zaměstnanosti, včetně dlouhodobé nezaměstnanosti, věku nebo dosaženého vzdělání (alespoň ISCED úroveň 1) jsou zahrnuty v jiných společných indikátorech a nezapočítávají se do tohoto ukazatele.
V případě projektů týkajících se škol a školských zařízení se nad rámec výše uvedeného „jinými znevýhodněnými osobami“ rozumí také děti, žáci a studenti se sociálním znevýhodněním dle § 16 zákona č. 561/2004 a vyhlášky č. 73/2005 v platném znění, kteří potřebují speciální pomoc při vzdělávání kvůli svému znevýhodnění.
V případě projektů týkajících se škol a školských zařízení se nad rámec výše uvedeného „jinými znevýhodněnými osobami“ rozumí také děti, žáci a studenti se sociálním znevýhodněním dle § 16 zákona č. 561/2004 a vyhlášky č. 73/2005 v platném znění, kteří potřebují speciální pomoc při vzdělávání kvůli svému znevýhodnění.
Osoby mohou vykazovat několik znevýhodnění zároveň.</t>
  </si>
  <si>
    <t xml:space="preserve">Účastníci intervence ESF+, kteří jsou nově zapojení do vzdělávání (celoživotní učení, formální vzdělávání) či odborné přípravy (jak v rámci práce, tak mimo ni, odborné vzdělávání atp.). Indikátor započítává účastníky ihned po ukončení jejich účasti v projektu. „Po ukončení své účasti“ znamenádo doby čtyř týdnů od data ukončení účasti na projektu. </t>
  </si>
  <si>
    <t>Počet osob, které jsou při vstupu do projektu identifikovány jako znevýhodněné, tj. např. osoby se zdravotním postižením, národnostní menšiny (včetně marginalizovaných komunit jako jsou Romové), státní příslušníci třetích zemí, osoby bez domova apod. Konkrétní výčet znevýhodněných osob (cílových skupin) bude definován v příslušné výzvě. 
Sledují se osoby umístěné na pracovních místech podpořených z projektu.
Minimální úvazek pro zaměstnance z cílových skupin na pracovním místě může být definován příslušnou výzvou. Dokladem o umístění dané osoby na pracovní místo je pracovní smlouva nebo dohoda o pracovní činnosti (dohodu o provedení práce není možné pro zaměstnance z cílových skupin využít).</t>
  </si>
  <si>
    <t>Počet účastníků, kteří obdrželi podporu alespoň v jedné níže uvedené oblasti digitálních dovedností:
– osoby, které v rámci své účasti v projektu použily výpočetní techniku (alespoň pro vyhledání informací, použití e-mailu, kopírování souborů, tvorbu dokumentů apod.),
– osoby, které se účastnily kurzů typu základní IT tj. např. textový editor, tabulkový procesor, prezentační program (obsahuje i vzdělávání v oblasti uživatelských dovedností při práci s kancelářskou výpočetní technikou), 
– osoby, které se účastnily kurzů typu specializované IT.</t>
  </si>
  <si>
    <t>Za osobu bez přístřeší („bezdomovce“) nebo osobu vyloučenou z přístupu k bydlení je považována: 
– osoba, jejíž bydlení je nejisté nebo neodpovídá standardům bydlení v daném prostředí (z důvodu chudoby, 
zadlužení, provizorního charakteru ubytování, blížícího se propuštění z instituce, pobytu bez právního nároku, apod.), 
– osoba v ubytovacím zařízení pro bezdomovce, 
– osoba spící venku (bez střechy) – „na ulici“ / bez přístřeší,
a tudíž potřebuje speciální pomoc v procesu začlenění se na trhu práce.
Tyto osoby mohou vykazovat několik znevýhodnění.</t>
  </si>
  <si>
    <t>Datum ukončení realizace projektu</t>
  </si>
  <si>
    <t>Účastníci, u nichž po ukončení účasti intervence formou sociální práce naplnila svůj účel</t>
  </si>
  <si>
    <t>Registrační číslo projektu</t>
  </si>
  <si>
    <t>Název projektu</t>
  </si>
  <si>
    <t>Název příjemce</t>
  </si>
  <si>
    <t xml:space="preserve">Postup vyplnění:  </t>
  </si>
  <si>
    <t>Dosažená hodnota indikátoru k datu ukončení realizace projektu</t>
  </si>
  <si>
    <t>Kontrola</t>
  </si>
  <si>
    <t>Číslo indikátoru</t>
  </si>
  <si>
    <t>Typ</t>
  </si>
  <si>
    <t>Název indikátoru</t>
  </si>
  <si>
    <t>Popis indikátoru</t>
  </si>
  <si>
    <t>Celkový počet účastníků - muži</t>
  </si>
  <si>
    <t>Celkový počet účastníků - ženy</t>
  </si>
  <si>
    <t>Přehled dosažených hodnot indikátorů týkajících se účastníků projektu</t>
  </si>
  <si>
    <t>„Neaktivní účastníci“ nejsou součástí pracovní síly, tj. nejsou ani zaměstnaní, ani nezaměstnaní.
„Neaktivní účastníci“ nejsou součástí pracovní síly, tj. nejsou ani zaměstnaní, ani nezaměstnaní.Pro účely tohoto indikátoru je osoba považovaná za neaktivní, když není zaměstnaná dle databází ČSSZ o platbě pojištění ani nezaměstnaná dle databází ÚP o uchazečích o zaměstnání. Postavení na trhu práce je zjišťováno k datu zahájení účasti na projektu.</t>
  </si>
  <si>
    <t>„Z venkovských oblastí“ je třeba chápat jako osoby v řídce osídlených oblastech podle stupně urbanizace (DEGURBA kategorie 3). Číselník DEGURBA je k dispozici na: https://ec.europa.eu/eurostat/web/degree-of-urbanisation/background.</t>
  </si>
  <si>
    <r>
      <t>1. V souboru vyplňujte vždy pouze</t>
    </r>
    <r>
      <rPr>
        <b/>
        <sz val="10"/>
        <rFont val="Arial"/>
        <family val="2"/>
        <charset val="238"/>
      </rPr>
      <t xml:space="preserve"> bílá pole</t>
    </r>
    <r>
      <rPr>
        <sz val="10"/>
        <rFont val="Arial"/>
        <family val="2"/>
        <charset val="238"/>
      </rPr>
      <t xml:space="preserve">. Výpočty probíhají automaticky na základě Vámi doplněných údajů o počtu účastníků.
2. Do hodnoty indikátorů lze vyplnit pouze celá kladná čísla nebo nulu.
3. Hodnoty nekopírujte a nepřesunujte, vždy je </t>
    </r>
    <r>
      <rPr>
        <b/>
        <sz val="10"/>
        <rFont val="Arial"/>
        <family val="2"/>
        <charset val="238"/>
      </rPr>
      <t>ručně vepište</t>
    </r>
    <r>
      <rPr>
        <sz val="10"/>
        <rFont val="Arial"/>
        <family val="2"/>
        <charset val="238"/>
      </rPr>
      <t xml:space="preserve">.
4. Hodnoty indikátorů vyplňujte postupně, </t>
    </r>
    <r>
      <rPr>
        <b/>
        <sz val="10"/>
        <rFont val="Arial"/>
        <family val="2"/>
        <charset val="238"/>
      </rPr>
      <t xml:space="preserve">začněte zadáním hodnoty indikátorů 600 010 </t>
    </r>
    <r>
      <rPr>
        <sz val="10"/>
        <rFont val="Arial"/>
        <family val="2"/>
        <charset val="238"/>
      </rPr>
      <t xml:space="preserve">Celkový počet účastníků – muži </t>
    </r>
    <r>
      <rPr>
        <b/>
        <sz val="10"/>
        <rFont val="Arial"/>
        <family val="2"/>
        <charset val="238"/>
      </rPr>
      <t>a 600 020</t>
    </r>
    <r>
      <rPr>
        <sz val="10"/>
        <rFont val="Arial"/>
        <family val="2"/>
        <charset val="238"/>
      </rPr>
      <t xml:space="preserve"> Celkový počet účastníků ženy.
5. Pokud je ve slupci "</t>
    </r>
    <r>
      <rPr>
        <b/>
        <sz val="10"/>
        <rFont val="Arial"/>
        <family val="2"/>
        <charset val="238"/>
      </rPr>
      <t>Kontrola</t>
    </r>
    <r>
      <rPr>
        <sz val="10"/>
        <rFont val="Arial"/>
        <family val="2"/>
        <charset val="238"/>
      </rPr>
      <t xml:space="preserve">" text podbarvený červěně, </t>
    </r>
    <r>
      <rPr>
        <b/>
        <sz val="10"/>
        <rFont val="Arial"/>
        <family val="2"/>
        <charset val="238"/>
      </rPr>
      <t>opravte zadané hodnoty</t>
    </r>
    <r>
      <rPr>
        <sz val="10"/>
        <rFont val="Arial"/>
        <family val="2"/>
        <charset val="238"/>
      </rPr>
      <t xml:space="preserve"> dle popisu tak, aby kontroly nastavené v tabulce neindifikovaly žádnou chybu a všechny buňky ve sloupci "Kontrola" byly </t>
    </r>
    <r>
      <rPr>
        <b/>
        <sz val="10"/>
        <rFont val="Arial"/>
        <family val="2"/>
        <charset val="238"/>
      </rPr>
      <t>prázdné</t>
    </r>
    <r>
      <rPr>
        <sz val="10"/>
        <rFont val="Arial"/>
        <family val="2"/>
        <charset val="238"/>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</si>
</sst>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16" x14ac:knownFonts="1">
    <font>
      <sz val="11"/>
      <color theme="1"/>
      <name val="Calibri"/>
      <family val="2"/>
      <charset val="238"/>
      <scheme val="minor"/>
    </font>
    <font>
      <sz val="11"/>
      <color theme="1"/>
      <name val="Calibri"/>
      <family val="2"/>
      <charset val="238"/>
      <scheme val="minor"/>
    </font>
    <font>
      <sz val="10"/>
      <color theme="1"/>
      <name val="Arial"/>
      <family val="2"/>
      <charset val="238"/>
    </font>
    <font>
      <sz val="10"/>
      <color rgb="FF000000"/>
      <name val="Arial"/>
      <family val="2"/>
      <charset val="238"/>
    </font>
    <font>
      <strike/>
      <sz val="10"/>
      <color rgb="FF000000"/>
      <name val="Arial"/>
      <family val="2"/>
      <charset val="238"/>
    </font>
    <font>
      <sz val="12"/>
      <color theme="1"/>
      <name val="Calibri"/>
      <family val="2"/>
      <charset val="238"/>
      <scheme val="minor"/>
    </font>
    <font>
      <u/>
      <sz val="12"/>
      <color theme="10"/>
      <name val="Calibri"/>
      <family val="2"/>
      <charset val="238"/>
      <scheme val="minor"/>
    </font>
    <font>
      <sz val="10"/>
      <name val="Arial CE"/>
      <charset val="238"/>
    </font>
    <font>
      <sz val="10"/>
      <name val="Arial"/>
      <family val="2"/>
      <charset val="238"/>
    </font>
    <font>
      <b/>
      <sz val="10"/>
      <color rgb="FF000000"/>
      <name val="Arial"/>
      <family val="2"/>
      <charset val="238"/>
    </font>
    <font>
      <sz val="10"/>
      <color theme="0"/>
      <name val="Arial"/>
      <family val="2"/>
      <charset val="238"/>
    </font>
    <font>
      <b/>
      <sz val="10"/>
      <name val="Arial"/>
      <family val="2"/>
      <charset val="238"/>
    </font>
    <font>
      <b/>
      <sz val="10"/>
      <color theme="1"/>
      <name val="Arial"/>
      <family val="2"/>
      <charset val="238"/>
    </font>
    <font>
      <b/>
      <sz val="10"/>
      <color theme="0"/>
      <name val="Arial"/>
      <family val="2"/>
      <charset val="238"/>
    </font>
    <font>
      <b/>
      <sz val="12"/>
      <name val="Arial"/>
      <family val="2"/>
      <charset val="238"/>
    </font>
    <font>
      <b/>
      <sz val="14"/>
      <color rgb="FFFF0000"/>
      <name val="Arial"/>
      <family val="2"/>
      <charset val="238"/>
    </font>
  </fonts>
  <fills count="6">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0" tint="-0.24997711111789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6">
    <xf borderId="0" fillId="0" fontId="0" numFmtId="0"/>
    <xf borderId="0" fillId="0" fontId="5" numFmtId="0"/>
    <xf applyAlignment="0" applyBorder="0" applyFill="0" applyNumberFormat="0" applyProtection="0" borderId="0" fillId="0" fontId="6" numFmtId="0"/>
    <xf borderId="0" fillId="0" fontId="1" numFmtId="0"/>
    <xf borderId="0" fillId="0" fontId="7" numFmtId="0"/>
    <xf borderId="0" fillId="0" fontId="8" numFmtId="0"/>
  </cellStyleXfs>
  <cellXfs count="63">
    <xf borderId="0" fillId="0" fontId="0" numFmtId="0" xfId="0"/>
    <xf applyAlignment="1" applyFont="1" borderId="0" fillId="0" fontId="2" numFmtId="0" xfId="0">
      <alignment horizontal="center" vertical="center"/>
    </xf>
    <xf applyAlignment="1" applyFont="1" applyProtection="1" borderId="0" fillId="0" fontId="8" numFmtId="0" xfId="0">
      <alignment vertical="center"/>
      <protection locked="0"/>
    </xf>
    <xf applyAlignment="1" applyFont="1" applyNumberFormat="1" applyProtection="1" borderId="0" fillId="0" fontId="8" numFmtId="1" xfId="0">
      <alignment horizontal="center" vertical="center"/>
      <protection locked="0"/>
    </xf>
    <xf applyAlignment="1" applyFont="1" applyProtection="1" borderId="0" fillId="0" fontId="10" numFmtId="0" xfId="0">
      <alignment vertical="center"/>
      <protection locked="0"/>
    </xf>
    <xf applyAlignment="1" applyFont="1" applyNumberFormat="1" applyProtection="1" borderId="0" fillId="0" fontId="8" numFmtId="14" xfId="0">
      <alignment horizontal="center" vertical="center"/>
      <protection locked="0"/>
    </xf>
    <xf applyAlignment="1" applyFont="1" applyProtection="1" borderId="0" fillId="0" fontId="8" numFmtId="0" xfId="0">
      <alignment horizontal="center" vertical="center"/>
      <protection locked="0"/>
    </xf>
    <xf applyAlignment="1" applyFont="1" borderId="0" fillId="0" fontId="11" numFmtId="0" xfId="0">
      <alignment horizontal="left" vertical="center"/>
    </xf>
    <xf applyAlignment="1" applyFont="1" borderId="0" fillId="0" fontId="11" numFmtId="0" xfId="0">
      <alignment vertical="center"/>
    </xf>
    <xf applyAlignment="1" applyFont="1" applyNumberFormat="1" borderId="0" fillId="0" fontId="11" numFmtId="1" xfId="0">
      <alignment horizontal="center" vertical="center"/>
    </xf>
    <xf applyAlignment="1" applyFont="1" borderId="0" fillId="0" fontId="13" numFmtId="0" xfId="0">
      <alignment vertical="center"/>
    </xf>
    <xf applyAlignment="1" applyFont="1" borderId="0" fillId="0" fontId="11" numFmtId="0" xfId="0">
      <alignment horizontal="center" vertical="center"/>
    </xf>
    <xf applyAlignment="1" applyBorder="1" applyFill="1" applyFont="1" applyNumberFormat="1" borderId="1" fillId="3" fontId="3" numFmtId="3" xfId="0">
      <alignment horizontal="center" vertical="center" wrapText="1"/>
    </xf>
    <xf applyAlignment="1" applyBorder="1" applyFill="1" applyFont="1" borderId="1" fillId="3" fontId="3" numFmtId="0" xfId="0">
      <alignment horizontal="left" vertical="center" wrapText="1"/>
    </xf>
    <xf applyAlignment="1" applyBorder="1" applyFill="1" applyFont="1" borderId="1" fillId="3" fontId="3" numFmtId="0" xfId="0">
      <alignment horizontal="center" vertical="center" wrapText="1"/>
    </xf>
    <xf applyAlignment="1" applyBorder="1" applyFill="1" applyFont="1" applyNumberFormat="1" borderId="1" fillId="2" fontId="3" numFmtId="3" xfId="0">
      <alignment horizontal="center" vertical="center" wrapText="1"/>
    </xf>
    <xf applyAlignment="1" applyBorder="1" applyFill="1" applyFont="1" borderId="1" fillId="2" fontId="3" numFmtId="0" xfId="0">
      <alignment horizontal="left" vertical="center" wrapText="1"/>
    </xf>
    <xf applyAlignment="1" applyBorder="1" applyFill="1" applyFont="1" borderId="1" fillId="2" fontId="3" numFmtId="0" xfId="0">
      <alignment horizontal="center" vertical="center" wrapText="1"/>
    </xf>
    <xf applyAlignment="1" applyBorder="1" applyFill="1" applyFont="1" applyNumberFormat="1" borderId="1" fillId="4" fontId="3" numFmtId="3" xfId="0">
      <alignment horizontal="center" vertical="center" wrapText="1"/>
    </xf>
    <xf applyAlignment="1" applyBorder="1" applyFill="1" applyFont="1" borderId="1" fillId="4" fontId="2" numFmtId="0" xfId="0">
      <alignment horizontal="left" vertical="center" wrapText="1"/>
    </xf>
    <xf applyAlignment="1" applyBorder="1" applyFill="1" applyFont="1" borderId="1" fillId="4" fontId="3" numFmtId="0" xfId="0">
      <alignment horizontal="center" vertical="center" wrapText="1"/>
    </xf>
    <xf applyAlignment="1" applyBorder="1" applyFill="1" applyFont="1" borderId="2" fillId="4" fontId="3" numFmtId="0" xfId="0">
      <alignment horizontal="left" vertical="center" wrapText="1"/>
    </xf>
    <xf applyAlignment="1" applyBorder="1" applyFill="1" applyFont="1" borderId="1" fillId="4" fontId="3" numFmtId="0" xfId="0">
      <alignment horizontal="left" vertical="center" wrapText="1"/>
    </xf>
    <xf applyAlignment="1" applyBorder="1" applyFill="1" applyFont="1" borderId="2" fillId="3" fontId="3" numFmtId="0" xfId="0">
      <alignment horizontal="left" vertical="center" wrapText="1"/>
    </xf>
    <xf applyAlignment="1" applyBorder="1" applyFill="1" applyFont="1" borderId="2" fillId="2" fontId="3" numFmtId="0" xfId="0">
      <alignment horizontal="left" vertical="center" wrapText="1"/>
    </xf>
    <xf applyAlignment="1" applyBorder="1" applyFill="1" applyFont="1" borderId="1" fillId="5" fontId="9" numFmtId="0" xfId="0">
      <alignment horizontal="center" vertical="center" wrapText="1"/>
    </xf>
    <xf applyAlignment="1" applyBorder="1" applyFill="1" applyFont="1" borderId="1" fillId="4" fontId="3" numFmtId="0" xfId="0">
      <alignment vertical="center" wrapText="1"/>
    </xf>
    <xf applyAlignment="1" applyBorder="1" applyFill="1" applyFont="1" borderId="1" fillId="2" fontId="3" numFmtId="0" xfId="0">
      <alignment vertical="center" wrapText="1"/>
    </xf>
    <xf applyAlignment="1" applyBorder="1" applyFill="1" applyFont="1" borderId="2" fillId="2" fontId="3" numFmtId="0" xfId="0">
      <alignment vertical="center" wrapText="1"/>
    </xf>
    <xf applyAlignment="1" applyBorder="1" applyFill="1" applyFont="1" borderId="2" fillId="4" fontId="3" numFmtId="0" xfId="0">
      <alignment vertical="center" wrapText="1"/>
    </xf>
    <xf applyAlignment="1" applyBorder="1" applyFill="1" applyFont="1" applyNumberFormat="1" borderId="1" fillId="4" fontId="2" numFmtId="3" xfId="0">
      <alignment horizontal="center" vertical="center" wrapText="1"/>
    </xf>
    <xf applyAlignment="1" applyBorder="1" applyFill="1" applyFont="1" borderId="1" fillId="4" fontId="2" numFmtId="0" xfId="0">
      <alignment vertical="center" wrapText="1"/>
    </xf>
    <xf applyAlignment="1" applyBorder="1" applyFill="1" applyFont="1" borderId="2" fillId="4" fontId="2" numFmtId="0" xfId="0">
      <alignment vertical="center" wrapText="1"/>
    </xf>
    <xf applyAlignment="1" applyBorder="1" applyFill="1" applyFont="1" applyNumberFormat="1" borderId="1" fillId="4" fontId="3" numFmtId="3" xfId="0">
      <alignment horizontal="left" vertical="center" wrapText="1"/>
    </xf>
    <xf applyAlignment="1" applyBorder="1" applyFill="1" applyFont="1" applyNumberFormat="1" borderId="2" fillId="4" fontId="3" numFmtId="3" xfId="0">
      <alignment horizontal="left" vertical="center" wrapText="1"/>
    </xf>
    <xf applyAlignment="1" applyBorder="1" applyFill="1" applyFont="1" borderId="2" fillId="4" fontId="2" numFmtId="0" xfId="0">
      <alignment horizontal="left" vertical="center" wrapText="1"/>
    </xf>
    <xf applyAlignment="1" applyBorder="1" applyFont="1" borderId="0" fillId="0" fontId="2" numFmtId="0" xfId="0">
      <alignment vertical="center"/>
    </xf>
    <xf applyFont="1" borderId="0" fillId="0" fontId="2" numFmtId="0" xfId="0"/>
    <xf applyAlignment="1" applyFont="1" borderId="0" fillId="0" fontId="2" numFmtId="0" xfId="0">
      <alignment horizontal="center"/>
    </xf>
    <xf applyAlignment="1" applyFont="1" applyProtection="1" borderId="0" fillId="0" fontId="8" numFmtId="0" xfId="0">
      <alignment vertical="center" wrapText="1"/>
      <protection locked="0"/>
    </xf>
    <xf applyAlignment="1" applyBorder="1" applyFont="1" borderId="0" fillId="0" fontId="2" numFmtId="0" xfId="0">
      <alignment vertical="center" wrapText="1"/>
    </xf>
    <xf applyAlignment="1" applyFont="1" borderId="0" fillId="0" fontId="11" numFmtId="0" xfId="0">
      <alignment vertical="center" wrapText="1"/>
    </xf>
    <xf applyAlignment="1" applyFont="1" borderId="0" fillId="0" fontId="2" numFmtId="0" xfId="0">
      <alignment horizontal="center" vertical="center" wrapText="1"/>
    </xf>
    <xf applyAlignment="1" applyFont="1" borderId="0" fillId="0" fontId="2" numFmtId="0" xfId="0">
      <alignment wrapText="1"/>
    </xf>
    <xf applyAlignment="1" applyFont="1" applyProtection="1" borderId="0" fillId="0" fontId="14" numFmtId="0" xfId="0">
      <alignment horizontal="left" vertical="center"/>
      <protection locked="0"/>
    </xf>
    <xf applyAlignment="1" applyBorder="1" applyFill="1" applyFont="1" borderId="3" fillId="2" fontId="2" numFmtId="0" xfId="0">
      <alignment horizontal="center" vertical="center" wrapText="1"/>
    </xf>
    <xf applyAlignment="1" applyBorder="1" applyFont="1" applyProtection="1" borderId="4" fillId="0" fontId="2" numFmtId="0" xfId="0">
      <alignment horizontal="center" vertical="center"/>
      <protection locked="0"/>
    </xf>
    <xf applyAlignment="1" applyBorder="1" applyFill="1" applyFont="1" applyProtection="1" borderId="7" fillId="2" fontId="2" numFmtId="0" xfId="0">
      <alignment horizontal="center" vertical="center"/>
    </xf>
    <xf applyAlignment="1" applyFont="1" borderId="0" fillId="0" fontId="2" numFmtId="0" xfId="0">
      <alignment vertical="center"/>
    </xf>
    <xf applyAlignment="1" applyBorder="1" applyFont="1" applyNumberFormat="1" applyProtection="1" borderId="4" fillId="0" fontId="2" numFmtId="14" xfId="0">
      <alignment horizontal="center" vertical="center"/>
      <protection locked="0"/>
    </xf>
    <xf applyAlignment="1" applyFont="1" applyProtection="1" borderId="0" fillId="0" fontId="12" numFmtId="0" xfId="0">
      <alignment vertical="center"/>
      <protection locked="0"/>
    </xf>
    <xf applyAlignment="1" applyBorder="1" applyFont="1" borderId="5" fillId="0" fontId="15" numFmtId="0" xfId="0">
      <alignment horizontal="center" vertical="center" wrapText="1"/>
    </xf>
    <xf applyAlignment="1" applyBorder="1" applyFont="1" borderId="3" fillId="0" fontId="15" numFmtId="0" xfId="0">
      <alignment horizontal="center" vertical="center" wrapText="1"/>
    </xf>
    <xf applyAlignment="1" applyBorder="1" applyFont="1" borderId="6" fillId="0" fontId="15" numFmtId="0" xfId="0">
      <alignment horizontal="center" vertical="center"/>
    </xf>
    <xf applyAlignment="1" applyBorder="1" applyFont="1" borderId="0" fillId="0" fontId="15" numFmtId="0" xfId="0">
      <alignment horizontal="center" vertical="center"/>
    </xf>
    <xf applyAlignment="1" applyBorder="1" applyFill="1" applyFont="1" applyProtection="1" borderId="2" fillId="2" fontId="11" numFmtId="0" xfId="0">
      <alignment vertical="center"/>
      <protection locked="0"/>
    </xf>
    <xf applyAlignment="1" applyBorder="1" applyFill="1" applyFont="1" applyProtection="1" borderId="5" fillId="2" fontId="11" numFmtId="0" xfId="0">
      <alignment vertical="center"/>
      <protection locked="0"/>
    </xf>
    <xf applyAlignment="1" applyBorder="1" applyFont="1" borderId="2" fillId="0" fontId="8" numFmtId="0" xfId="0">
      <alignment horizontal="left" vertical="top" wrapText="1"/>
    </xf>
    <xf applyAlignment="1" applyBorder="1" applyFont="1" borderId="5" fillId="0" fontId="8" numFmtId="0" xfId="0">
      <alignment horizontal="left" vertical="top" wrapText="1"/>
    </xf>
    <xf applyAlignment="1" applyBorder="1" applyFont="1" borderId="3" fillId="0" fontId="8" numFmtId="0" xfId="0">
      <alignment horizontal="left" vertical="top" wrapText="1"/>
    </xf>
    <xf applyAlignment="1" applyBorder="1" applyFont="1" applyProtection="1" borderId="8" fillId="0" fontId="2" numFmtId="0" xfId="0">
      <alignment horizontal="center" vertical="center"/>
      <protection locked="0"/>
    </xf>
    <xf applyAlignment="1" applyBorder="1" applyFont="1" applyProtection="1" borderId="9" fillId="0" fontId="2" numFmtId="0" xfId="0">
      <alignment horizontal="center" vertical="center"/>
      <protection locked="0"/>
    </xf>
    <xf applyAlignment="1" applyBorder="1" applyFont="1" applyProtection="1" borderId="10" fillId="0" fontId="2" numFmtId="0" xfId="0">
      <alignment horizontal="center" vertical="center"/>
      <protection locked="0"/>
    </xf>
  </cellXfs>
  <cellStyles count="6">
    <cellStyle name="Hypertextový odkaz 2" xfId="2" xr:uid="{49572D88-AF9D-45CB-B888-8E8359483CA0}"/>
    <cellStyle name="Normálna 2" xfId="5" xr:uid="{483ED22E-9DE7-44E1-8EB2-4062111E5CB6}"/>
    <cellStyle name="normálne_DPH od 1.1.2004" xfId="4" xr:uid="{0EA1BB33-8308-449A-9F24-B5327CAEEF15}"/>
    <cellStyle builtinId="0" name="Normální" xfId="0"/>
    <cellStyle name="Normální 2" xfId="3" xr:uid="{68205B5B-973A-4F81-B4D0-8CDB0C20F669}"/>
    <cellStyle name="Normální 3" xfId="1" xr:uid="{9BCAE1B0-C65C-42D8-89E1-AC730038AD4F}"/>
  </cellStyles>
  <dxfs count="6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PivotStyle="PivotStyleLight16" defaultTableStyle="TableStyleMedium2"/>
  <colors>
    <mruColors>
      <color rgb="FFFF4747"/>
      <color rgb="FFF4A29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s>

</file>

<file path=xl/drawings/_rels/drawing1.xml.rels><?xml version="1.0" encoding="UTF-8" standalone="yes"?>
<Relationships xmlns="http://schemas.openxmlformats.org/package/2006/relationships">
<Relationship Id="rId1" Target="../media/image1.png" Type="http://schemas.openxmlformats.org/officeDocument/2006/relationships/image"/>
</Relationships>

</file>

<file path=xl/drawings/drawing1.xml><?xml version="1.0" encoding="utf-8"?>
<xdr:wsDr xmlns:a="http://schemas.openxmlformats.org/drawingml/2006/main" xmlns:xdr="http://schemas.openxmlformats.org/drawingml/2006/spreadsheetDrawing">
  <xdr:twoCellAnchor editAs="oneCell">
    <xdr:from>
      <xdr:col>1</xdr:col>
      <xdr:colOff>0</xdr:colOff>
      <xdr:row>0</xdr:row>
      <xdr:rowOff>0</xdr:rowOff>
    </xdr:from>
    <xdr:to>
      <xdr:col>4</xdr:col>
      <xdr:colOff>6537177</xdr:colOff>
      <xdr:row>5</xdr:row>
      <xdr:rowOff>140949</xdr:rowOff>
    </xdr:to>
    <xdr:pic>
      <xdr:nvPicPr>
        <xdr:cNvPr id="2" name="Obrázek 1">
          <a:extLst>
            <a:ext uri="{FF2B5EF4-FFF2-40B4-BE49-F238E27FC236}">
              <a16:creationId xmlns:a16="http://schemas.microsoft.com/office/drawing/2014/main" id="{7902FD02-1686-4836-B62F-A1F5EB935503}"/>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5691" l="11570" r="9283" t="39523"/>
        <a:stretch/>
      </xdr:blipFill>
      <xdr:spPr>
        <a:xfrm>
          <a:off x="195943" y="0"/>
          <a:ext cx="10466071" cy="946971"/>
        </a:xfrm>
        <a:prstGeom prst="rect">
          <a:avLst/>
        </a:prstGeom>
      </xdr:spPr>
    </xdr:pic>
    <xdr:clientData/>
  </xdr:twoCellAnchor>
</xdr:wsDr>
</file>

<file path=xl/theme/theme1.xml><?xml version="1.0" encoding="utf-8"?>
<a:theme xmlns:a="http://schemas.openxmlformats.org/drawingml/2006/main" name="Motiv Office">
  <a:themeElements>
    <a:clrScheme name="Office">
      <a:dk1>
        <a:sysClr lastClr="000000" val="windowText"/>
      </a:dk1>
      <a:lt1>
        <a:sysClr lastClr="FFFFFF" val="window"/>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panose="020F0302020204030204"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panose="020F0502020204030204"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algn="ctr" cap="flat" cmpd="sng" w="6350">
          <a:solidFill>
            <a:schemeClr val="phClr"/>
          </a:solidFill>
          <a:prstDash val="solid"/>
          <a:miter lim="800000"/>
        </a:ln>
        <a:ln algn="ctr" cap="flat" cmpd="sng" w="12700">
          <a:solidFill>
            <a:schemeClr val="phClr"/>
          </a:solidFill>
          <a:prstDash val="solid"/>
          <a:miter lim="800000"/>
        </a:ln>
        <a:ln algn="ctr" cap="flat" cmpd="sng" w="19050">
          <a:solidFill>
            <a:schemeClr val="phClr"/>
          </a:solidFill>
          <a:prstDash val="solid"/>
          <a:miter lim="800000"/>
        </a:ln>
      </a:lnStyleLst>
      <a:effectStyleLst>
        <a:effectStyle>
          <a:effectLst/>
        </a:effectStyle>
        <a:effectStyle>
          <a:effectLst/>
        </a:effectStyle>
        <a:effectStyle>
          <a:effectLst>
            <a:outerShdw algn="ctr" blurRad="57150" dir="5400000" dist="19050"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id="{62F939B6-93AF-4DB8-9C6B-D6C7DFDC589F}" name="Office Theme" vid="{4A3C46E8-61CC-4603-A589-7422A47A8E4A}"/>
    </a:ext>
  </a:extLst>
</a:theme>
</file>

<file path=xl/worksheets/_rels/sheet1.xml.rels><?xml version="1.0" encoding="UTF-8" standalone="yes"?>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9C135-1C0D-4334-8882-9213B66C1A1F}">
  <sheetPr>
    <pageSetUpPr fitToPage="1"/>
  </sheetPr>
  <dimension ref="A1:W85"/>
  <sheetViews>
    <sheetView showGridLines="0" tabSelected="1" topLeftCell="A7" workbookViewId="0" zoomScaleNormal="100">
      <selection activeCell="E12" sqref="E12"/>
    </sheetView>
  </sheetViews>
  <sheetFormatPr defaultColWidth="0" defaultRowHeight="12.5" x14ac:dyDescent="0.25" zeroHeight="1"/>
  <cols>
    <col min="1" max="1" customWidth="true" style="37" width="1.54296875" collapsed="false"/>
    <col min="2" max="2" customWidth="true" style="1" width="10.1796875" collapsed="false"/>
    <col min="3" max="3" customWidth="true" style="37" width="35.453125" collapsed="false"/>
    <col min="4" max="4" customWidth="true" style="38" width="10.81640625" collapsed="false"/>
    <col min="5" max="5" customWidth="true" style="43" width="98.54296875" collapsed="false"/>
    <col min="6" max="6" customWidth="true" style="38" width="18.1796875" collapsed="false"/>
    <col min="7" max="7" customWidth="true" style="42" width="35.81640625" collapsed="false"/>
    <col min="8" max="8" customWidth="true" style="37" width="9.453125" collapsed="false"/>
    <col min="9" max="23" customWidth="true" hidden="true" style="37" width="0.0" collapsed="false"/>
    <col min="24" max="16384" hidden="true" style="37" width="8.81640625" collapsed="false"/>
  </cols>
  <sheetData>
    <row r="1" spans="1:23" x14ac:dyDescent="0.25"/>
    <row r="2" spans="1:23" x14ac:dyDescent="0.25"/>
    <row r="3" spans="1:23" x14ac:dyDescent="0.25"/>
    <row r="4" spans="1:23" x14ac:dyDescent="0.25"/>
    <row r="5" spans="1:23" x14ac:dyDescent="0.25"/>
    <row r="6" spans="1:23" x14ac:dyDescent="0.25"/>
    <row ht="15.5" r="7" spans="1:23" x14ac:dyDescent="0.25">
      <c r="B7" s="44" t="s">
        <v>116</v>
      </c>
      <c r="C7" s="2"/>
      <c r="D7" s="3"/>
      <c r="E7" s="39"/>
      <c r="F7" s="2"/>
      <c r="G7" s="39"/>
    </row>
    <row ht="13" r="8" spans="1:23" thickBot="1" x14ac:dyDescent="0.3">
      <c r="B8" s="6"/>
      <c r="C8" s="2"/>
      <c r="D8" s="3"/>
      <c r="E8" s="39"/>
      <c r="F8" s="2"/>
      <c r="G8" s="39"/>
      <c r="H8" s="4"/>
      <c r="I8" s="5"/>
      <c r="J8" s="6"/>
      <c r="K8" s="5"/>
      <c r="L8" s="5"/>
      <c r="M8" s="5"/>
      <c r="N8" s="5"/>
      <c r="O8" s="5"/>
      <c r="P8" s="5"/>
      <c r="Q8" s="5"/>
      <c r="R8" s="5"/>
      <c r="S8" s="5"/>
      <c r="T8" s="5"/>
      <c r="U8" s="5"/>
      <c r="V8" s="5"/>
      <c r="W8" s="5"/>
    </row>
    <row ht="13.5" r="9" spans="1:23" thickBot="1" x14ac:dyDescent="0.3">
      <c r="B9" s="55" t="s">
        <v>104</v>
      </c>
      <c r="C9" s="56"/>
      <c r="D9" s="60"/>
      <c r="E9" s="61"/>
      <c r="F9" s="61"/>
      <c r="G9" s="62"/>
    </row>
    <row ht="13.5" r="10" spans="1:23" thickBot="1" x14ac:dyDescent="0.3">
      <c r="B10" s="55" t="s">
        <v>105</v>
      </c>
      <c r="C10" s="56"/>
      <c r="D10" s="60"/>
      <c r="E10" s="61"/>
      <c r="F10" s="61"/>
      <c r="G10" s="62"/>
    </row>
    <row ht="13.5" r="11" spans="1:23" thickBot="1" x14ac:dyDescent="0.3">
      <c r="B11" s="55" t="s">
        <v>106</v>
      </c>
      <c r="C11" s="56"/>
      <c r="D11" s="60"/>
      <c r="E11" s="61"/>
      <c r="F11" s="61"/>
      <c r="G11" s="62"/>
    </row>
    <row ht="13.5" r="12" spans="1:23" thickBot="1" x14ac:dyDescent="0.3">
      <c r="B12" s="55" t="s">
        <v>102</v>
      </c>
      <c r="C12" s="56"/>
      <c r="D12" s="49"/>
      <c r="E12" s="40"/>
      <c r="F12" s="36"/>
      <c r="G12" s="40"/>
      <c r="H12" s="4"/>
      <c r="I12" s="5"/>
      <c r="J12" s="6"/>
      <c r="K12" s="5"/>
      <c r="L12" s="5"/>
      <c r="M12" s="5"/>
      <c r="N12" s="5"/>
      <c r="O12" s="5"/>
      <c r="P12" s="5"/>
      <c r="Q12" s="5"/>
      <c r="R12" s="5"/>
      <c r="S12" s="5"/>
      <c r="T12" s="5"/>
      <c r="U12" s="5"/>
      <c r="V12" s="6"/>
      <c r="W12" s="6"/>
    </row>
    <row ht="13" r="13" spans="1:23" x14ac:dyDescent="0.25">
      <c r="A13" s="50"/>
      <c r="B13" s="50"/>
      <c r="C13" s="48"/>
      <c r="D13" s="48"/>
      <c r="E13" s="48"/>
      <c r="F13" s="48"/>
      <c r="G13" s="48"/>
      <c r="H13" s="48"/>
      <c r="I13" s="48"/>
      <c r="J13" s="48"/>
      <c r="K13" s="48"/>
      <c r="L13" s="48"/>
      <c r="M13" s="48"/>
      <c r="N13" s="48"/>
      <c r="O13" s="48"/>
      <c r="P13" s="48"/>
      <c r="Q13" s="48"/>
      <c r="R13" s="48"/>
      <c r="S13" s="48"/>
      <c r="T13" s="48"/>
      <c r="U13" s="6"/>
      <c r="V13" s="6"/>
    </row>
    <row ht="13" r="14" spans="1:23" x14ac:dyDescent="0.25">
      <c r="B14" s="7" t="s">
        <v>107</v>
      </c>
      <c r="C14" s="8"/>
      <c r="D14" s="9"/>
      <c r="E14" s="41"/>
      <c r="F14" s="8"/>
      <c r="G14" s="41"/>
      <c r="H14" s="10"/>
      <c r="I14" s="11"/>
      <c r="J14" s="11"/>
      <c r="K14" s="8"/>
      <c r="L14" s="8"/>
      <c r="M14" s="8"/>
      <c r="N14" s="8"/>
      <c r="O14" s="8"/>
      <c r="P14" s="8"/>
      <c r="Q14" s="8"/>
      <c r="R14" s="8"/>
      <c r="S14" s="8"/>
      <c r="T14" s="8"/>
      <c r="U14" s="8"/>
      <c r="V14" s="8"/>
      <c r="W14" s="11"/>
    </row>
    <row customHeight="1" ht="68.5" r="15" spans="1:23" x14ac:dyDescent="0.25">
      <c r="B15" s="57" t="s">
        <v>119</v>
      </c>
      <c r="C15" s="58"/>
      <c r="D15" s="58"/>
      <c r="E15" s="58"/>
      <c r="F15" s="58"/>
      <c r="G15" s="59"/>
    </row>
    <row customHeight="1" ht="23.5" r="16" spans="1:23" x14ac:dyDescent="0.25">
      <c r="B16" s="51" t="str">
        <f>IF(((COUNTBLANK($G$18:$G$84))&lt;67),"V tabulce jsou chybně zadány hodnoty. Proveďte kontrolu dle sloupce Kontrola.","")</f>
        <v/>
      </c>
      <c r="C16" s="51"/>
      <c r="D16" s="51"/>
      <c r="E16" s="51"/>
      <c r="F16" s="51"/>
      <c r="G16" s="52"/>
    </row>
    <row customHeight="1" ht="58.5" r="17" spans="2:7" x14ac:dyDescent="0.25">
      <c r="B17" s="25" t="s">
        <v>110</v>
      </c>
      <c r="C17" s="25" t="s">
        <v>112</v>
      </c>
      <c r="D17" s="25" t="s">
        <v>111</v>
      </c>
      <c r="E17" s="25" t="s">
        <v>113</v>
      </c>
      <c r="F17" s="25" t="s">
        <v>108</v>
      </c>
      <c r="G17" s="25" t="s">
        <v>109</v>
      </c>
    </row>
    <row customHeight="1" ht="67.5" r="18" spans="2:7" thickBot="1" x14ac:dyDescent="0.3">
      <c r="B18" s="12">
        <v>600000</v>
      </c>
      <c r="C18" s="13" t="s">
        <v>0</v>
      </c>
      <c r="D18" s="14" t="s">
        <v>1</v>
      </c>
      <c r="E18" s="23" t="s">
        <v>2</v>
      </c>
      <c r="F18" s="47">
        <f>SUM(F19:F20)</f>
        <v>0</v>
      </c>
      <c r="G18" s="45" t="str">
        <f>IF(F18=F21+F27+F30,"","Hodnota indikátoru 600 000 musí být rovna součtu hodnot indikátorů 601 000, 603 000 a 605 000")</f>
        <v/>
      </c>
    </row>
    <row customHeight="1" ht="42.65" r="19" spans="2:7" thickBot="1" x14ac:dyDescent="0.3">
      <c r="B19" s="18">
        <v>600010</v>
      </c>
      <c r="C19" s="19" t="s">
        <v>114</v>
      </c>
      <c r="D19" s="20" t="s">
        <v>1</v>
      </c>
      <c r="E19" s="21" t="s">
        <v>3</v>
      </c>
      <c r="F19" s="46"/>
      <c r="G19" s="45" t="str">
        <f>IF(F19=F22+F28+F31,"","Hodnota indikátoru 600 010 musí být rovna součtu hodnot indikátorů 601 010, 603 010 a 605 010")</f>
        <v/>
      </c>
    </row>
    <row customHeight="1" ht="42.65" r="20" spans="2:7" thickBot="1" x14ac:dyDescent="0.3">
      <c r="B20" s="18">
        <v>600020</v>
      </c>
      <c r="C20" s="22" t="s">
        <v>115</v>
      </c>
      <c r="D20" s="20" t="s">
        <v>1</v>
      </c>
      <c r="E20" s="21" t="s">
        <v>4</v>
      </c>
      <c r="F20" s="46"/>
      <c r="G20" s="45" t="str">
        <f>IF(F20=F23+F29+F32,"","Hodnota indikátoru 600 020 musí být rovna součtu hodnot indikátorů 601 020, 603 020 a 605 020")</f>
        <v/>
      </c>
    </row>
    <row customHeight="1" ht="79.5" r="21" spans="2:7" thickBot="1" x14ac:dyDescent="0.3">
      <c r="B21" s="12">
        <v>601000</v>
      </c>
      <c r="C21" s="13" t="s">
        <v>5</v>
      </c>
      <c r="D21" s="14" t="s">
        <v>1</v>
      </c>
      <c r="E21" s="23" t="s">
        <v>92</v>
      </c>
      <c r="F21" s="47">
        <f>SUM(F22:F23)</f>
        <v>0</v>
      </c>
      <c r="G21" s="45" t="str">
        <f>IF(F21&lt;=F18,"","Hodnota indikátoru 601 000 musí být menší nebo rovna hodnotě indikátoru 600 000")</f>
        <v/>
      </c>
    </row>
    <row customHeight="1" ht="29.5" r="22" spans="2:7" thickBot="1" x14ac:dyDescent="0.3">
      <c r="B22" s="18">
        <v>601010</v>
      </c>
      <c r="C22" s="22" t="s">
        <v>6</v>
      </c>
      <c r="D22" s="20" t="s">
        <v>1</v>
      </c>
      <c r="E22" s="21" t="s">
        <v>7</v>
      </c>
      <c r="F22" s="46"/>
      <c r="G22" s="45" t="str">
        <f>IF(F22&lt;=F19,"","Hodnota indikátoru 601 010 musí být menší nebo rovna hodnotě indikátoru 600 010")</f>
        <v/>
      </c>
    </row>
    <row customHeight="1" ht="29.5" r="23" spans="2:7" thickBot="1" x14ac:dyDescent="0.3">
      <c r="B23" s="18">
        <v>601020</v>
      </c>
      <c r="C23" s="22" t="s">
        <v>8</v>
      </c>
      <c r="D23" s="20" t="s">
        <v>1</v>
      </c>
      <c r="E23" s="21" t="s">
        <v>9</v>
      </c>
      <c r="F23" s="46"/>
      <c r="G23" s="45" t="str">
        <f>IF(F23&lt;=F20,"","Hodnota indikátoru 601 020 musí být menší nebo rovna hodnotě indikátoru 600 020")</f>
        <v/>
      </c>
    </row>
    <row customHeight="1" ht="43.5" r="24" spans="2:7" thickBot="1" x14ac:dyDescent="0.3">
      <c r="B24" s="15">
        <v>602000</v>
      </c>
      <c r="C24" s="16" t="s">
        <v>10</v>
      </c>
      <c r="D24" s="17" t="s">
        <v>1</v>
      </c>
      <c r="E24" s="24" t="s">
        <v>11</v>
      </c>
      <c r="F24" s="47">
        <f>SUM(F25:F26)</f>
        <v>0</v>
      </c>
      <c r="G24" s="45" t="str">
        <f>IF(F24&lt;=F21,"","Hodnota indikátoru 602 000 musí být menší nebo rovna hodnotě indikátoru 601 000")</f>
        <v/>
      </c>
    </row>
    <row customHeight="1" ht="29.5" r="25" spans="2:7" thickBot="1" x14ac:dyDescent="0.3">
      <c r="B25" s="18">
        <v>602010</v>
      </c>
      <c r="C25" s="22" t="s">
        <v>12</v>
      </c>
      <c r="D25" s="20" t="s">
        <v>1</v>
      </c>
      <c r="E25" s="35" t="s">
        <v>12</v>
      </c>
      <c r="F25" s="46"/>
      <c r="G25" s="45" t="str">
        <f>IF(F25&lt;=F22,"","Hodnota indikátoru 602 010 musí být menší nebo rovna hodnotě indikátoru 601 010")</f>
        <v/>
      </c>
    </row>
    <row customHeight="1" ht="29.5" r="26" spans="2:7" thickBot="1" x14ac:dyDescent="0.3">
      <c r="B26" s="18">
        <v>602020</v>
      </c>
      <c r="C26" s="22" t="s">
        <v>13</v>
      </c>
      <c r="D26" s="20" t="s">
        <v>1</v>
      </c>
      <c r="E26" s="21" t="s">
        <v>13</v>
      </c>
      <c r="F26" s="46"/>
      <c r="G26" s="45" t="str">
        <f>IF(F26&lt;=F23,"","Hodnota indikátoru 602 020 musí být menší nebo rovna hodnotě indikátoru 601 020")</f>
        <v/>
      </c>
    </row>
    <row ht="63" r="27" spans="2:7" thickBot="1" x14ac:dyDescent="0.3">
      <c r="B27" s="15">
        <v>603000</v>
      </c>
      <c r="C27" s="16" t="s">
        <v>14</v>
      </c>
      <c r="D27" s="17" t="s">
        <v>1</v>
      </c>
      <c r="E27" s="24" t="s">
        <v>117</v>
      </c>
      <c r="F27" s="47">
        <f>SUM(F28:F29)</f>
        <v>0</v>
      </c>
      <c r="G27" s="45" t="str">
        <f>IF(F27&lt;=F18,"","Hodnota indikátoru 603 000 musí být menší nebo rovna hodnotě indikátoru 600 000")</f>
        <v/>
      </c>
    </row>
    <row customHeight="1" ht="29.5" r="28" spans="2:7" thickBot="1" x14ac:dyDescent="0.3">
      <c r="B28" s="18">
        <v>603010</v>
      </c>
      <c r="C28" s="22" t="s">
        <v>15</v>
      </c>
      <c r="D28" s="20" t="s">
        <v>1</v>
      </c>
      <c r="E28" s="21" t="s">
        <v>15</v>
      </c>
      <c r="F28" s="46"/>
      <c r="G28" s="45" t="str">
        <f>IF(F28&lt;=F19,"","Hodnota indikátoru 603 010 musí být menší nebo rovna hodnotě indikátoru 600 010")</f>
        <v/>
      </c>
    </row>
    <row customHeight="1" ht="29.5" r="29" spans="2:7" thickBot="1" x14ac:dyDescent="0.3">
      <c r="B29" s="18">
        <v>603020</v>
      </c>
      <c r="C29" s="22" t="s">
        <v>16</v>
      </c>
      <c r="D29" s="20" t="s">
        <v>1</v>
      </c>
      <c r="E29" s="21" t="s">
        <v>16</v>
      </c>
      <c r="F29" s="46"/>
      <c r="G29" s="45" t="str">
        <f>IF(F29&lt;=F20,"","Hodnota indikátoru 603 020 musí být menší nebo rovna hodnotě indikátoru 600 020")</f>
        <v/>
      </c>
    </row>
    <row customHeight="1" ht="58" r="30" spans="2:7" thickBot="1" x14ac:dyDescent="0.3">
      <c r="B30" s="15">
        <v>605000</v>
      </c>
      <c r="C30" s="16" t="s">
        <v>17</v>
      </c>
      <c r="D30" s="17" t="s">
        <v>1</v>
      </c>
      <c r="E30" s="24" t="s">
        <v>18</v>
      </c>
      <c r="F30" s="47">
        <f>SUM(F31:F32)</f>
        <v>0</v>
      </c>
      <c r="G30" s="45" t="str">
        <f>IF(F30&lt;=F18,"","Hodnota indikátoru 605 000 musí být menší nebo rovna hodnotě indikátoru 600 000")</f>
        <v/>
      </c>
    </row>
    <row customHeight="1" ht="29.5" r="31" spans="2:7" thickBot="1" x14ac:dyDescent="0.3">
      <c r="B31" s="18">
        <v>605010</v>
      </c>
      <c r="C31" s="22" t="s">
        <v>19</v>
      </c>
      <c r="D31" s="20" t="s">
        <v>1</v>
      </c>
      <c r="E31" s="21" t="s">
        <v>19</v>
      </c>
      <c r="F31" s="46"/>
      <c r="G31" s="45" t="str">
        <f>IF(F31&lt;=F19,"","Hodnota indikátoru 605 010 musí být menší nebo rovna hodnotě indikátoru 600 010")</f>
        <v/>
      </c>
    </row>
    <row customHeight="1" ht="29.5" r="32" spans="2:7" thickBot="1" x14ac:dyDescent="0.3">
      <c r="B32" s="18">
        <v>605020</v>
      </c>
      <c r="C32" s="22" t="s">
        <v>20</v>
      </c>
      <c r="D32" s="20" t="s">
        <v>1</v>
      </c>
      <c r="E32" s="21" t="s">
        <v>20</v>
      </c>
      <c r="F32" s="46"/>
      <c r="G32" s="45" t="str">
        <f>IF(F32&lt;=F20,"","Hodnota indikátoru 605 020 musí být menší nebo rovna hodnotě indikátoru 600 020")</f>
        <v/>
      </c>
    </row>
    <row ht="25.5" r="33" spans="2:7" thickBot="1" x14ac:dyDescent="0.3">
      <c r="B33" s="15">
        <v>606001</v>
      </c>
      <c r="C33" s="16" t="s">
        <v>21</v>
      </c>
      <c r="D33" s="17" t="s">
        <v>1</v>
      </c>
      <c r="E33" s="24" t="s">
        <v>22</v>
      </c>
      <c r="F33" s="47">
        <f>SUM(F34:F35)</f>
        <v>0</v>
      </c>
      <c r="G33" s="45" t="str">
        <f>IF(F18&gt;=F33+F36+F39,"","Součet hodnot indikátorů 606 001, 606 002 a 607 002 musí být menší nebo roven hodnotě indikátoru 600 000")</f>
        <v/>
      </c>
    </row>
    <row customHeight="1" ht="39.65" r="34" spans="2:7" thickBot="1" x14ac:dyDescent="0.3">
      <c r="B34" s="18">
        <v>606011</v>
      </c>
      <c r="C34" s="22" t="s">
        <v>23</v>
      </c>
      <c r="D34" s="20" t="s">
        <v>1</v>
      </c>
      <c r="E34" s="21" t="s">
        <v>23</v>
      </c>
      <c r="F34" s="46"/>
      <c r="G34" s="45" t="str">
        <f>IF(F19&gt;=F34+F37+F40,"","Součet hodnot indikátorů 606 011, 606 012 a 607 012 musí být menší nebo roven hodnotě indikátoru 600 010")</f>
        <v/>
      </c>
    </row>
    <row customHeight="1" ht="39.65" r="35" spans="2:7" thickBot="1" x14ac:dyDescent="0.3">
      <c r="B35" s="18">
        <v>606021</v>
      </c>
      <c r="C35" s="22" t="s">
        <v>24</v>
      </c>
      <c r="D35" s="20" t="s">
        <v>1</v>
      </c>
      <c r="E35" s="21" t="s">
        <v>24</v>
      </c>
      <c r="F35" s="46"/>
      <c r="G35" s="45" t="str">
        <f>IF(F20&gt;=F35+F38+F41,"","Součet hodnot indikátorů 606 021, 606 022 a 607 022 musí být menší nebo roven hodnotě indikátoru 600 020")</f>
        <v/>
      </c>
    </row>
    <row ht="25.5" r="36" spans="2:7" thickBot="1" x14ac:dyDescent="0.3">
      <c r="B36" s="15">
        <v>606002</v>
      </c>
      <c r="C36" s="16" t="s">
        <v>25</v>
      </c>
      <c r="D36" s="17" t="s">
        <v>1</v>
      </c>
      <c r="E36" s="24" t="s">
        <v>26</v>
      </c>
      <c r="F36" s="47">
        <f>SUM(F37:F38)</f>
        <v>0</v>
      </c>
      <c r="G36" s="45" t="str">
        <f>IF(F18&gt;=F33+F36+F39,"","Součet hodnot indikátorů 606 001, 606 002 a 607 002 musí být menší nebo roven hodnotě indikátoru 600 000")</f>
        <v/>
      </c>
    </row>
    <row customHeight="1" ht="39.65" r="37" spans="2:7" thickBot="1" x14ac:dyDescent="0.3">
      <c r="B37" s="18">
        <v>606012</v>
      </c>
      <c r="C37" s="22" t="s">
        <v>27</v>
      </c>
      <c r="D37" s="20" t="s">
        <v>1</v>
      </c>
      <c r="E37" s="21" t="s">
        <v>27</v>
      </c>
      <c r="F37" s="46"/>
      <c r="G37" s="45" t="str">
        <f>IF(F19&gt;=F34+F37+F40,"","Součet hodnot indikátorů 606 011, 606 012 a 607 012 musí být menší nebo roven hodnotě indikátoru 600 010")</f>
        <v/>
      </c>
    </row>
    <row customHeight="1" ht="39.65" r="38" spans="2:7" thickBot="1" x14ac:dyDescent="0.3">
      <c r="B38" s="18">
        <v>606022</v>
      </c>
      <c r="C38" s="22" t="s">
        <v>28</v>
      </c>
      <c r="D38" s="20" t="s">
        <v>1</v>
      </c>
      <c r="E38" s="21" t="s">
        <v>28</v>
      </c>
      <c r="F38" s="46"/>
      <c r="G38" s="45" t="str">
        <f>IF(F20&gt;=F35+F38+F41,"","Součet hodnot indikátorů 606 021, 606 022 a 607 022 musí být menší nebo roven hodnotě indikátoru 600 020")</f>
        <v/>
      </c>
    </row>
    <row ht="25.5" r="39" spans="2:7" thickBot="1" x14ac:dyDescent="0.3">
      <c r="B39" s="15">
        <v>607002</v>
      </c>
      <c r="C39" s="16" t="s">
        <v>29</v>
      </c>
      <c r="D39" s="17" t="s">
        <v>1</v>
      </c>
      <c r="E39" s="24" t="s">
        <v>30</v>
      </c>
      <c r="F39" s="47">
        <f>SUM(F40:F41)</f>
        <v>0</v>
      </c>
      <c r="G39" s="45" t="str">
        <f>IF(F18&gt;=F33+F36+F39,"","Součet hodnot indikátorů 606 001, 606 002 a 607 002 musí být menší nebo roven hodnotě indikátoru 600 000")</f>
        <v/>
      </c>
    </row>
    <row customHeight="1" ht="39.65" r="40" spans="2:7" thickBot="1" x14ac:dyDescent="0.3">
      <c r="B40" s="18">
        <v>607012</v>
      </c>
      <c r="C40" s="22" t="s">
        <v>31</v>
      </c>
      <c r="D40" s="20" t="s">
        <v>1</v>
      </c>
      <c r="E40" s="21" t="s">
        <v>31</v>
      </c>
      <c r="F40" s="46"/>
      <c r="G40" s="45" t="str">
        <f>IF(F19&gt;=F34+F37+F40,"","Součet hodnot indikátorů 606 011, 606 012 a 607 012 musí být menší nebo roven hodnotě indikátoru 600 010")</f>
        <v/>
      </c>
    </row>
    <row customHeight="1" ht="39.65" r="41" spans="2:7" thickBot="1" x14ac:dyDescent="0.3">
      <c r="B41" s="18">
        <v>607022</v>
      </c>
      <c r="C41" s="22" t="s">
        <v>32</v>
      </c>
      <c r="D41" s="20" t="s">
        <v>1</v>
      </c>
      <c r="E41" s="21" t="s">
        <v>32</v>
      </c>
      <c r="F41" s="46"/>
      <c r="G41" s="45" t="str">
        <f>IF(F20&gt;=F35+F38+F41,"","Součet hodnot indikátorů 606 021, 606 022 a 607 022 musí být menší nebo roven hodnotě indikátoru 600 020")</f>
        <v/>
      </c>
    </row>
    <row customHeight="1" ht="67.400000000000006" r="42" spans="2:7" thickBot="1" x14ac:dyDescent="0.3">
      <c r="B42" s="15">
        <v>609000</v>
      </c>
      <c r="C42" s="27" t="s">
        <v>33</v>
      </c>
      <c r="D42" s="17" t="s">
        <v>1</v>
      </c>
      <c r="E42" s="24" t="s">
        <v>95</v>
      </c>
      <c r="F42" s="47">
        <f>SUM(F43:F44)</f>
        <v>0</v>
      </c>
      <c r="G42" s="45" t="str">
        <f>IF(F18=F42+F45+F48,"","Součet hodnot indikátorů 609 000, 610 000 a 611 000 musí být roven hodnotě indikátoru 600 000")</f>
        <v/>
      </c>
    </row>
    <row customHeight="1" ht="39.65" r="43" spans="2:7" thickBot="1" x14ac:dyDescent="0.3">
      <c r="B43" s="18">
        <v>609010</v>
      </c>
      <c r="C43" s="22" t="s">
        <v>34</v>
      </c>
      <c r="D43" s="20" t="s">
        <v>1</v>
      </c>
      <c r="E43" s="21" t="s">
        <v>34</v>
      </c>
      <c r="F43" s="46"/>
      <c r="G43" s="45" t="str">
        <f>IF(F19=F43+F46+F49,"","Součet hodnot indikátorů 609 010, 610 010 a 611 010 musí být roven hodnotě indikátoru 600 010")</f>
        <v/>
      </c>
    </row>
    <row customHeight="1" ht="39.65" r="44" spans="2:7" thickBot="1" x14ac:dyDescent="0.3">
      <c r="B44" s="18">
        <v>609020</v>
      </c>
      <c r="C44" s="22" t="s">
        <v>35</v>
      </c>
      <c r="D44" s="20" t="s">
        <v>1</v>
      </c>
      <c r="E44" s="21" t="s">
        <v>35</v>
      </c>
      <c r="F44" s="46"/>
      <c r="G44" s="45" t="str">
        <f>IF(F20=F44+F47+F50,"","Součet hodnot indikátorů 609 020, 610 020 a 611 020 musí být roven hodnotě indikátoru 600 020")</f>
        <v/>
      </c>
    </row>
    <row customHeight="1" ht="67" r="45" spans="2:7" thickBot="1" x14ac:dyDescent="0.3">
      <c r="B45" s="15">
        <v>610000</v>
      </c>
      <c r="C45" s="16" t="s">
        <v>36</v>
      </c>
      <c r="D45" s="17" t="s">
        <v>1</v>
      </c>
      <c r="E45" s="24" t="s">
        <v>93</v>
      </c>
      <c r="F45" s="47">
        <f>SUM(F46:F47)</f>
        <v>0</v>
      </c>
      <c r="G45" s="45" t="str">
        <f>IF(F18=F42+F45+F48,"","Součet hodnot indikátorů 609 000, 610 000 a 611 000 musí být roven hodnotě indikátoru 600 000")</f>
        <v/>
      </c>
    </row>
    <row customHeight="1" ht="55.5" r="46" spans="2:7" thickBot="1" x14ac:dyDescent="0.3">
      <c r="B46" s="18">
        <v>610010</v>
      </c>
      <c r="C46" s="22" t="s">
        <v>37</v>
      </c>
      <c r="D46" s="20" t="s">
        <v>1</v>
      </c>
      <c r="E46" s="21" t="s">
        <v>37</v>
      </c>
      <c r="F46" s="46"/>
      <c r="G46" s="45" t="str">
        <f>IF(F19=F43+F46+F49,"","Součet hodnot indikátorů 609 010, 610 010 a 611 010 musí být roven hodnotě indikátoru 600 010")</f>
        <v/>
      </c>
    </row>
    <row customHeight="1" ht="55.5" r="47" spans="2:7" thickBot="1" x14ac:dyDescent="0.3">
      <c r="B47" s="18">
        <v>610020</v>
      </c>
      <c r="C47" s="22" t="s">
        <v>38</v>
      </c>
      <c r="D47" s="20" t="s">
        <v>1</v>
      </c>
      <c r="E47" s="21" t="s">
        <v>39</v>
      </c>
      <c r="F47" s="46"/>
      <c r="G47" s="45" t="str">
        <f>IF(F20=F44+F47+F50,"","Součet hodnot indikátorů 609 020, 610 020 a 611 020 musí být roven hodnotě indikátoru 600 020")</f>
        <v/>
      </c>
    </row>
    <row customHeight="1" ht="56.5" r="48" spans="2:7" thickBot="1" x14ac:dyDescent="0.3">
      <c r="B48" s="15">
        <v>611000</v>
      </c>
      <c r="C48" s="27" t="s">
        <v>40</v>
      </c>
      <c r="D48" s="17" t="s">
        <v>1</v>
      </c>
      <c r="E48" s="24" t="s">
        <v>94</v>
      </c>
      <c r="F48" s="47">
        <f>SUM(F49:F50)</f>
        <v>0</v>
      </c>
      <c r="G48" s="45" t="str">
        <f>IF(F18=F42+F45+F48,"","Součet hodnot indikátorů 609 000, 610 000 a 611 000 musí být roven hodnotě indikátoru 600 000")</f>
        <v/>
      </c>
    </row>
    <row customHeight="1" ht="39.65" r="49" spans="2:7" thickBot="1" x14ac:dyDescent="0.3">
      <c r="B49" s="18">
        <v>611010</v>
      </c>
      <c r="C49" s="22" t="s">
        <v>41</v>
      </c>
      <c r="D49" s="20" t="s">
        <v>1</v>
      </c>
      <c r="E49" s="35" t="s">
        <v>42</v>
      </c>
      <c r="F49" s="46"/>
      <c r="G49" s="45" t="str">
        <f>IF(F19=F43+F46+F49,"","Součet hodnot indikátorů 609 010, 610 010 a 611 010 musí být roven hodnotě indikátoru 600 010")</f>
        <v/>
      </c>
    </row>
    <row customHeight="1" ht="39.65" r="50" spans="2:7" thickBot="1" x14ac:dyDescent="0.3">
      <c r="B50" s="18">
        <v>611020</v>
      </c>
      <c r="C50" s="22" t="s">
        <v>43</v>
      </c>
      <c r="D50" s="20" t="s">
        <v>1</v>
      </c>
      <c r="E50" s="21" t="s">
        <v>43</v>
      </c>
      <c r="F50" s="46"/>
      <c r="G50" s="45" t="str">
        <f>IF(F20=F44+F47+F50,"","Součet hodnot indikátorů 609 020, 610 020 a 611 020 musí být roven hodnotě indikátoru 600 020")</f>
        <v/>
      </c>
    </row>
    <row customHeight="1" ht="105" r="51" spans="2:7" thickBot="1" x14ac:dyDescent="0.3">
      <c r="B51" s="15">
        <v>616000</v>
      </c>
      <c r="C51" s="16" t="s">
        <v>44</v>
      </c>
      <c r="D51" s="17" t="s">
        <v>1</v>
      </c>
      <c r="E51" s="24" t="s">
        <v>96</v>
      </c>
      <c r="F51" s="47">
        <f>SUM(F52:F53)</f>
        <v>0</v>
      </c>
      <c r="G51" s="45" t="str">
        <f>IF(F51&lt;=F18,"","Hodnota indikátoru 616 000 musí být menší nebo rovna hodnotě indikátoru 600 000")</f>
        <v/>
      </c>
    </row>
    <row customHeight="1" ht="29.15" r="52" spans="2:7" thickBot="1" x14ac:dyDescent="0.3">
      <c r="B52" s="18">
        <v>616010</v>
      </c>
      <c r="C52" s="22" t="s">
        <v>45</v>
      </c>
      <c r="D52" s="20" t="s">
        <v>1</v>
      </c>
      <c r="E52" s="21" t="s">
        <v>46</v>
      </c>
      <c r="F52" s="46"/>
      <c r="G52" s="45" t="str">
        <f>IF(F52&lt;=F19,"","Hodnota indikátoru 616 010 musí být menší nebo rovna hodnotě indikátoru 600 010")</f>
        <v/>
      </c>
    </row>
    <row customHeight="1" ht="29.15" r="53" spans="2:7" thickBot="1" x14ac:dyDescent="0.3">
      <c r="B53" s="18">
        <v>616020</v>
      </c>
      <c r="C53" s="22" t="s">
        <v>47</v>
      </c>
      <c r="D53" s="20" t="s">
        <v>1</v>
      </c>
      <c r="E53" s="21" t="s">
        <v>48</v>
      </c>
      <c r="F53" s="46"/>
      <c r="G53" s="45" t="str">
        <f>IF(F53&lt;=F20,"","Hodnota indikátoru 616 020 musí být menší nebo rovna hodnotě indikátoru 600 020")</f>
        <v/>
      </c>
    </row>
    <row customHeight="1" ht="41.15" r="54" spans="2:7" thickBot="1" x14ac:dyDescent="0.3">
      <c r="B54" s="15">
        <v>615001</v>
      </c>
      <c r="C54" s="16" t="s">
        <v>49</v>
      </c>
      <c r="D54" s="17" t="s">
        <v>1</v>
      </c>
      <c r="E54" s="24" t="s">
        <v>50</v>
      </c>
      <c r="F54" s="47">
        <f>SUM(F55:F56)</f>
        <v>0</v>
      </c>
      <c r="G54" s="45" t="str">
        <f>IF(F54&lt;=F18,"","Hodnota indikátoru 615 001 musí být menší nebo rovna hodnotě indikátoru 600 000")</f>
        <v/>
      </c>
    </row>
    <row customHeight="1" ht="29.15" r="55" spans="2:7" thickBot="1" x14ac:dyDescent="0.3">
      <c r="B55" s="18">
        <v>615011</v>
      </c>
      <c r="C55" s="22" t="s">
        <v>51</v>
      </c>
      <c r="D55" s="20" t="s">
        <v>1</v>
      </c>
      <c r="E55" s="21" t="s">
        <v>51</v>
      </c>
      <c r="F55" s="46"/>
      <c r="G55" s="45" t="str">
        <f>IF(F55&lt;=F19,"","Hodnota indikátoru 615 011 musí být menší nebo rovna hodnotě indikátoru 600 010")</f>
        <v/>
      </c>
    </row>
    <row customHeight="1" ht="29.15" r="56" spans="2:7" thickBot="1" x14ac:dyDescent="0.3">
      <c r="B56" s="18">
        <v>615021</v>
      </c>
      <c r="C56" s="22" t="s">
        <v>52</v>
      </c>
      <c r="D56" s="20" t="s">
        <v>1</v>
      </c>
      <c r="E56" s="21" t="s">
        <v>53</v>
      </c>
      <c r="F56" s="46"/>
      <c r="G56" s="45" t="str">
        <f>IF(F56&lt;=F20,"","Hodnota indikátoru 615 021 musí být menší nebo rovna hodnotě indikátoru 600 020")</f>
        <v/>
      </c>
    </row>
    <row customHeight="1" ht="29.15" r="57" spans="2:7" thickBot="1" x14ac:dyDescent="0.3">
      <c r="B57" s="15">
        <v>615002</v>
      </c>
      <c r="C57" s="16" t="s">
        <v>54</v>
      </c>
      <c r="D57" s="17" t="s">
        <v>1</v>
      </c>
      <c r="E57" s="24" t="s">
        <v>55</v>
      </c>
      <c r="F57" s="47">
        <f>SUM(F58:F59)</f>
        <v>0</v>
      </c>
      <c r="G57" s="45" t="str">
        <f>IF(F57&lt;=F18,"","Hodnota indikátoru 615 002 musí být menší nebo rovna hodnotě indikátoru 600 000")</f>
        <v/>
      </c>
    </row>
    <row customHeight="1" ht="29.15" r="58" spans="2:7" thickBot="1" x14ac:dyDescent="0.3">
      <c r="B58" s="18">
        <v>615012</v>
      </c>
      <c r="C58" s="22" t="s">
        <v>56</v>
      </c>
      <c r="D58" s="20" t="s">
        <v>1</v>
      </c>
      <c r="E58" s="21" t="s">
        <v>56</v>
      </c>
      <c r="F58" s="46"/>
      <c r="G58" s="45" t="str">
        <f>IF(F58&lt;=F19,"","Hodnota indikátoru 615 012 musí být menší nebo rovna hodnotě indikátoru 600 010")</f>
        <v/>
      </c>
    </row>
    <row customHeight="1" ht="29.15" r="59" spans="2:7" thickBot="1" x14ac:dyDescent="0.3">
      <c r="B59" s="18">
        <v>615022</v>
      </c>
      <c r="C59" s="22" t="s">
        <v>57</v>
      </c>
      <c r="D59" s="20" t="s">
        <v>1</v>
      </c>
      <c r="E59" s="21" t="s">
        <v>57</v>
      </c>
      <c r="F59" s="46"/>
      <c r="G59" s="45" t="str">
        <f>IF(F59&lt;=F20,"","Hodnota indikátoru 615 022 musí být menší nebo rovna hodnotě indikátoru 600 020")</f>
        <v/>
      </c>
    </row>
    <row customHeight="1" ht="68.5" r="60" spans="2:7" thickBot="1" x14ac:dyDescent="0.3">
      <c r="B60" s="15">
        <v>615003</v>
      </c>
      <c r="C60" s="16" t="s">
        <v>58</v>
      </c>
      <c r="D60" s="17" t="s">
        <v>1</v>
      </c>
      <c r="E60" s="24" t="s">
        <v>59</v>
      </c>
      <c r="F60" s="47">
        <f>SUM(F61:F62)</f>
        <v>0</v>
      </c>
      <c r="G60" s="45" t="str">
        <f>IF(F60&lt;=F18,"","Hodnota indikátoru 615 003 musí být menší nebo rovna hodnotě indikátoru 600 000")</f>
        <v/>
      </c>
    </row>
    <row customHeight="1" ht="42.65" r="61" spans="2:7" thickBot="1" x14ac:dyDescent="0.3">
      <c r="B61" s="18">
        <v>615013</v>
      </c>
      <c r="C61" s="22" t="s">
        <v>60</v>
      </c>
      <c r="D61" s="20" t="s">
        <v>1</v>
      </c>
      <c r="E61" s="21" t="s">
        <v>60</v>
      </c>
      <c r="F61" s="46"/>
      <c r="G61" s="45" t="str">
        <f>IF(F61&lt;=F19,"","Hodnota indikátoru 615 013 musí být menší nebo rovna hodnotě indikátoru 600 010")</f>
        <v/>
      </c>
    </row>
    <row customHeight="1" ht="42.65" r="62" spans="2:7" thickBot="1" x14ac:dyDescent="0.3">
      <c r="B62" s="18">
        <v>615023</v>
      </c>
      <c r="C62" s="22" t="s">
        <v>61</v>
      </c>
      <c r="D62" s="20" t="s">
        <v>1</v>
      </c>
      <c r="E62" s="21" t="s">
        <v>61</v>
      </c>
      <c r="F62" s="46"/>
      <c r="G62" s="45" t="str">
        <f>IF(F62&lt;=F20,"","Hodnota indikátoru 615 023 musí být menší nebo rovna hodnotě indikátoru 600 020")</f>
        <v/>
      </c>
    </row>
    <row customHeight="1" ht="180.65" r="63" spans="2:7" thickBot="1" x14ac:dyDescent="0.3">
      <c r="B63" s="15">
        <v>617002</v>
      </c>
      <c r="C63" s="16" t="s">
        <v>62</v>
      </c>
      <c r="D63" s="17" t="s">
        <v>1</v>
      </c>
      <c r="E63" s="24" t="s">
        <v>97</v>
      </c>
      <c r="F63" s="47">
        <f>SUM(F64:F65)</f>
        <v>0</v>
      </c>
      <c r="G63" s="45" t="str">
        <f>IF(F63&lt;=F18,"","Hodnota indikátoru 617 002 musí být menší nebo rovna hodnotě indikátoru 600 000")</f>
        <v/>
      </c>
    </row>
    <row customHeight="1" ht="29.15" r="64" spans="2:7" thickBot="1" x14ac:dyDescent="0.3">
      <c r="B64" s="18">
        <v>617012</v>
      </c>
      <c r="C64" s="22" t="s">
        <v>63</v>
      </c>
      <c r="D64" s="20" t="s">
        <v>1</v>
      </c>
      <c r="E64" s="21" t="s">
        <v>64</v>
      </c>
      <c r="F64" s="46"/>
      <c r="G64" s="45" t="str">
        <f>IF(F64&lt;=F19,"","Hodnota indikátoru 617 012 musí být menší nebo rovna hodnotě indikátoru 600 010")</f>
        <v/>
      </c>
    </row>
    <row customHeight="1" ht="29.15" r="65" spans="2:7" thickBot="1" x14ac:dyDescent="0.3">
      <c r="B65" s="18">
        <v>617022</v>
      </c>
      <c r="C65" s="22" t="s">
        <v>65</v>
      </c>
      <c r="D65" s="20" t="s">
        <v>1</v>
      </c>
      <c r="E65" s="21" t="s">
        <v>65</v>
      </c>
      <c r="F65" s="46"/>
      <c r="G65" s="45" t="str">
        <f>IF(F65&lt;=F20,"","Hodnota indikátoru 617 022 musí být menší nebo rovna hodnotě indikátoru 600 020")</f>
        <v/>
      </c>
    </row>
    <row customHeight="1" ht="107.15" r="66" spans="2:7" thickBot="1" x14ac:dyDescent="0.3">
      <c r="B66" s="15">
        <v>618000</v>
      </c>
      <c r="C66" s="16" t="s">
        <v>66</v>
      </c>
      <c r="D66" s="17" t="s">
        <v>1</v>
      </c>
      <c r="E66" s="28" t="s">
        <v>101</v>
      </c>
      <c r="F66" s="47">
        <f>SUM(F67:F68)</f>
        <v>0</v>
      </c>
      <c r="G66" s="45" t="str">
        <f>IF(F66&lt;=F18,"","Hodnota indikátoru 618 000 musí být menší nebo rovna hodnotě indikátoru 600 000")</f>
        <v/>
      </c>
    </row>
    <row customHeight="1" ht="29.15" r="67" spans="2:7" thickBot="1" x14ac:dyDescent="0.3">
      <c r="B67" s="18">
        <v>618010</v>
      </c>
      <c r="C67" s="22" t="s">
        <v>67</v>
      </c>
      <c r="D67" s="20" t="s">
        <v>1</v>
      </c>
      <c r="E67" s="21" t="s">
        <v>67</v>
      </c>
      <c r="F67" s="46"/>
      <c r="G67" s="45" t="str">
        <f>IF(F67&lt;=F19,"","Hodnota indikátoru 618 010 musí být menší nebo rovna hodnotě indikátoru 600 010")</f>
        <v/>
      </c>
    </row>
    <row customHeight="1" ht="29.15" r="68" spans="2:7" thickBot="1" x14ac:dyDescent="0.3">
      <c r="B68" s="18">
        <v>618020</v>
      </c>
      <c r="C68" s="33" t="s">
        <v>68</v>
      </c>
      <c r="D68" s="18" t="s">
        <v>1</v>
      </c>
      <c r="E68" s="34" t="s">
        <v>68</v>
      </c>
      <c r="F68" s="46"/>
      <c r="G68" s="45" t="str">
        <f>IF(F68&lt;=F20,"","Hodnota indikátoru 618 020 musí být menší nebo rovna hodnotě indikátoru 600 020")</f>
        <v/>
      </c>
    </row>
    <row ht="38" r="69" spans="2:7" thickBot="1" x14ac:dyDescent="0.3">
      <c r="B69" s="17">
        <v>619000</v>
      </c>
      <c r="C69" s="16" t="s">
        <v>69</v>
      </c>
      <c r="D69" s="17" t="s">
        <v>1</v>
      </c>
      <c r="E69" s="24" t="s">
        <v>118</v>
      </c>
      <c r="F69" s="47">
        <f>SUM(F70:F71)</f>
        <v>0</v>
      </c>
      <c r="G69" s="45" t="str">
        <f>IF(F69&lt;=F18,"","Hodnota indikátoru 619 000 musí být menší nebo rovna hodnotě indikátoru 600 000")</f>
        <v/>
      </c>
    </row>
    <row customHeight="1" ht="29.15" r="70" spans="2:7" thickBot="1" x14ac:dyDescent="0.3">
      <c r="B70" s="20" t="s">
        <v>70</v>
      </c>
      <c r="C70" s="22" t="s">
        <v>71</v>
      </c>
      <c r="D70" s="20" t="s">
        <v>1</v>
      </c>
      <c r="E70" s="21" t="s">
        <v>71</v>
      </c>
      <c r="F70" s="46"/>
      <c r="G70" s="45" t="str">
        <f>IF(F70&lt;=F19,"","Hodnota indikátoru 619 010 musí být menší nebo rovna hodnotě indikátoru 600 010")</f>
        <v/>
      </c>
    </row>
    <row customHeight="1" ht="29.15" r="71" spans="2:7" thickBot="1" x14ac:dyDescent="0.3">
      <c r="B71" s="18">
        <v>619020</v>
      </c>
      <c r="C71" s="22" t="s">
        <v>72</v>
      </c>
      <c r="D71" s="20" t="s">
        <v>1</v>
      </c>
      <c r="E71" s="21" t="s">
        <v>72</v>
      </c>
      <c r="F71" s="46"/>
      <c r="G71" s="45" t="str">
        <f>IF(F71&lt;=F20,"","Hodnota indikátoru 619 020 musí být menší nebo rovna hodnotě indikátoru 600 020")</f>
        <v/>
      </c>
    </row>
    <row customHeight="1" ht="82" r="72" spans="2:7" thickBot="1" x14ac:dyDescent="0.3">
      <c r="B72" s="15">
        <v>640001</v>
      </c>
      <c r="C72" s="16" t="s">
        <v>73</v>
      </c>
      <c r="D72" s="17" t="s">
        <v>1</v>
      </c>
      <c r="E72" s="24" t="s">
        <v>100</v>
      </c>
      <c r="F72" s="47">
        <f>SUM(F73:F74)</f>
        <v>0</v>
      </c>
      <c r="G72" s="45" t="str">
        <f>IF(F72&lt;=F18,"","Hodnota indikátoru 640 001 musí být menší nebo rovna hodnotě indikátoru 600 000")</f>
        <v/>
      </c>
    </row>
    <row customHeight="1" ht="29.15" r="73" spans="2:7" thickBot="1" x14ac:dyDescent="0.3">
      <c r="B73" s="18">
        <v>640011</v>
      </c>
      <c r="C73" s="22" t="s">
        <v>74</v>
      </c>
      <c r="D73" s="20" t="s">
        <v>1</v>
      </c>
      <c r="E73" s="21" t="s">
        <v>75</v>
      </c>
      <c r="F73" s="46"/>
      <c r="G73" s="45" t="str">
        <f>IF(F73&lt;=F19,"","Hodnota indikátoru 640 011 musí být menší nebo rovna hodnotě indikátoru 600 010")</f>
        <v/>
      </c>
    </row>
    <row customHeight="1" ht="29.15" r="74" spans="2:7" thickBot="1" x14ac:dyDescent="0.3">
      <c r="B74" s="18">
        <v>640021</v>
      </c>
      <c r="C74" s="22" t="s">
        <v>76</v>
      </c>
      <c r="D74" s="20" t="s">
        <v>1</v>
      </c>
      <c r="E74" s="21" t="s">
        <v>76</v>
      </c>
      <c r="F74" s="46"/>
      <c r="G74" s="45" t="str">
        <f>IF(F74&lt;=F20,"","Hodnota indikátoru 640 021 musí být menší nebo rovna hodnotě indikátoru 600 020")</f>
        <v/>
      </c>
    </row>
    <row customHeight="1" ht="91" r="75" spans="2:7" thickBot="1" x14ac:dyDescent="0.3">
      <c r="B75" s="15">
        <v>672001</v>
      </c>
      <c r="C75" s="27" t="s">
        <v>77</v>
      </c>
      <c r="D75" s="17" t="s">
        <v>78</v>
      </c>
      <c r="E75" s="28" t="s">
        <v>99</v>
      </c>
      <c r="F75" s="47">
        <f>SUM(F76:F77)</f>
        <v>0</v>
      </c>
      <c r="G75" s="45" t="str">
        <f>IF(F75&lt;=F51+F54+F57+F60+F63+F66,"","Hodnota indikátoru 672 001 musí být menší nebo rovna součtu hodnot indikátorů 616 000, 615 001, 615 002, 615 003, 617 002 a 618 000, tj. počtu znevýhodněných osob podpořených v projektu")</f>
        <v/>
      </c>
    </row>
    <row customHeight="1" ht="67" r="76" spans="2:7" thickBot="1" x14ac:dyDescent="0.3">
      <c r="B76" s="18">
        <v>672011</v>
      </c>
      <c r="C76" s="26" t="s">
        <v>79</v>
      </c>
      <c r="D76" s="20" t="s">
        <v>78</v>
      </c>
      <c r="E76" s="29" t="s">
        <v>80</v>
      </c>
      <c r="F76" s="46"/>
      <c r="G76" s="45" t="str">
        <f>IF(F76&lt;=F52+F55+F58+F61+F64+F67,"","Hodnota indikátoru 672 011 musí být menší nebo rovna součtu hodnot indikátorů 616 010, 615 011, 615 012, 615 013, 617 012 a 618 010, tj. počtu znevýhodněných osob (mužů) podpořených v projektu")</f>
        <v/>
      </c>
    </row>
    <row customHeight="1" ht="67" r="77" spans="2:7" thickBot="1" x14ac:dyDescent="0.3">
      <c r="B77" s="30">
        <v>672021</v>
      </c>
      <c r="C77" s="31" t="s">
        <v>81</v>
      </c>
      <c r="D77" s="20" t="s">
        <v>1</v>
      </c>
      <c r="E77" s="32" t="s">
        <v>82</v>
      </c>
      <c r="F77" s="46"/>
      <c r="G77" s="45" t="str">
        <f>IF(F77&lt;=F53+F56+F59+F62+F65+F68,"","Hodnota indikátoru 672 021 musí být menší nebo rovna součtu hodnot indikátorů 616 020, 615 021, 615 022, 615 023, 617 022 a 618 020, tj. počtu znevýhodněných osob (žen) podpořených v projektu")</f>
        <v/>
      </c>
    </row>
    <row customHeight="1" ht="44.15" r="78" spans="2:7" thickBot="1" x14ac:dyDescent="0.3">
      <c r="B78" s="15">
        <v>625000</v>
      </c>
      <c r="C78" s="16" t="s">
        <v>84</v>
      </c>
      <c r="D78" s="17" t="s">
        <v>83</v>
      </c>
      <c r="E78" s="24" t="s">
        <v>98</v>
      </c>
      <c r="F78" s="47">
        <f>SUM(F79:F80)</f>
        <v>0</v>
      </c>
      <c r="G78" s="45" t="str">
        <f>IF(F78&lt;=F18,"","Hodnota indikátoru 625 000 musí být menší nebo rovna hodnotě indikátoru 600 000")</f>
        <v/>
      </c>
    </row>
    <row customHeight="1" ht="41.5" r="79" spans="2:7" thickBot="1" x14ac:dyDescent="0.3">
      <c r="B79" s="18">
        <v>625010</v>
      </c>
      <c r="C79" s="22" t="s">
        <v>85</v>
      </c>
      <c r="D79" s="20" t="s">
        <v>83</v>
      </c>
      <c r="E79" s="21" t="s">
        <v>85</v>
      </c>
      <c r="F79" s="46"/>
      <c r="G79" s="45" t="str">
        <f>IF(F79&lt;=F19,"","Hodnota indikátoru 625 010 musí být menší nebo rovna hodnotě indikátoru 600 010")</f>
        <v/>
      </c>
    </row>
    <row customHeight="1" ht="41.5" r="80" spans="2:7" thickBot="1" x14ac:dyDescent="0.3">
      <c r="B80" s="18">
        <v>625020</v>
      </c>
      <c r="C80" s="22" t="s">
        <v>86</v>
      </c>
      <c r="D80" s="20" t="s">
        <v>83</v>
      </c>
      <c r="E80" s="21" t="s">
        <v>86</v>
      </c>
      <c r="F80" s="46"/>
      <c r="G80" s="45" t="str">
        <f>IF(F80&lt;=F20,"","Hodnota indikátoru 625 020 musí být menší nebo rovna hodnotě indikátoru 600 020")</f>
        <v/>
      </c>
    </row>
    <row customHeight="1" ht="57.65" r="81" spans="2:7" thickBot="1" x14ac:dyDescent="0.3">
      <c r="B81" s="15">
        <v>626000</v>
      </c>
      <c r="C81" s="16" t="s">
        <v>87</v>
      </c>
      <c r="D81" s="17" t="s">
        <v>83</v>
      </c>
      <c r="E81" s="24" t="s">
        <v>88</v>
      </c>
      <c r="F81" s="47">
        <f>SUM(F82:F83)</f>
        <v>0</v>
      </c>
      <c r="G81" s="45" t="str">
        <f>IF(F81&lt;=F18,"","Hodnota indikátoru 626 000 musí být menší nebo rovna hodnotě indikátoru 600 000")</f>
        <v/>
      </c>
    </row>
    <row customHeight="1" ht="29.15" r="82" spans="2:7" thickBot="1" x14ac:dyDescent="0.3">
      <c r="B82" s="18">
        <v>626010</v>
      </c>
      <c r="C82" s="22" t="s">
        <v>89</v>
      </c>
      <c r="D82" s="20" t="s">
        <v>83</v>
      </c>
      <c r="E82" s="21" t="s">
        <v>89</v>
      </c>
      <c r="F82" s="46"/>
      <c r="G82" s="45" t="str">
        <f>IF(F82&lt;=F19,"","Hodnota indikátoru 626 010 musí být menší nebo rovna hodnotě indikátoru 600 010")</f>
        <v/>
      </c>
    </row>
    <row customHeight="1" ht="29.15" r="83" spans="2:7" thickBot="1" x14ac:dyDescent="0.3">
      <c r="B83" s="18">
        <v>626020</v>
      </c>
      <c r="C83" s="22" t="s">
        <v>90</v>
      </c>
      <c r="D83" s="20" t="s">
        <v>83</v>
      </c>
      <c r="E83" s="21" t="s">
        <v>90</v>
      </c>
      <c r="F83" s="46"/>
      <c r="G83" s="45" t="str">
        <f>IF(F83&lt;=F20,"","Hodnota indikátoru 626 020 musí být menší nebo rovna hodnotě indikátoru 600 020")</f>
        <v/>
      </c>
    </row>
    <row customHeight="1" ht="54.65" r="84" spans="2:7" thickBot="1" x14ac:dyDescent="0.3">
      <c r="B84" s="15">
        <v>673102</v>
      </c>
      <c r="C84" s="16" t="s">
        <v>103</v>
      </c>
      <c r="D84" s="17" t="s">
        <v>83</v>
      </c>
      <c r="E84" s="24" t="s">
        <v>91</v>
      </c>
      <c r="F84" s="46"/>
      <c r="G84" s="45" t="str">
        <f>IF(F84&lt;=F18,"","Hodnota indikátoru 673 102 musí být menší nebo rovna hodnotě indikátoru 600 000")</f>
        <v/>
      </c>
    </row>
    <row customHeight="1" ht="22" r="85" spans="2:7" x14ac:dyDescent="0.25">
      <c r="B85" s="53" t="str">
        <f>B16</f>
        <v/>
      </c>
      <c r="C85" s="53"/>
      <c r="D85" s="53"/>
      <c r="E85" s="53"/>
      <c r="F85" s="54"/>
      <c r="G85" s="53"/>
    </row>
  </sheetData>
  <sheetProtection algorithmName="SHA-512" formatRows="0" hashValue="0hMNHXDMNGViCf13tXCSQFHTsPsNqHF8hX1jhcCxgVlV69SkcVuL1A4+waoVAR0FDUi4OlYwA3HqOafSeEM6Pw==" objects="1" saltValue="NCs8LGG1p1ytdfBxEt3jqg==" scenarios="1" sheet="1" spinCount="100000"/>
  <mergeCells count="10">
    <mergeCell ref="B16:G16"/>
    <mergeCell ref="B85:G85"/>
    <mergeCell ref="B12:C12"/>
    <mergeCell ref="B15:G15"/>
    <mergeCell ref="D9:G9"/>
    <mergeCell ref="D11:G11"/>
    <mergeCell ref="B9:C9"/>
    <mergeCell ref="B10:C10"/>
    <mergeCell ref="B11:C11"/>
    <mergeCell ref="D10:G10"/>
  </mergeCells>
  <conditionalFormatting sqref="G18">
    <cfRule dxfId="66" operator="greaterThan" priority="96" type="cellIs">
      <formula>""""""</formula>
    </cfRule>
  </conditionalFormatting>
  <conditionalFormatting sqref="G33">
    <cfRule dxfId="65" operator="greaterThan" priority="93" type="cellIs">
      <formula>""""""</formula>
    </cfRule>
  </conditionalFormatting>
  <conditionalFormatting sqref="G51">
    <cfRule dxfId="64" operator="greaterThan" priority="86" type="cellIs">
      <formula>""""""</formula>
    </cfRule>
  </conditionalFormatting>
  <conditionalFormatting sqref="G24">
    <cfRule dxfId="63" operator="greaterThan" priority="73" type="cellIs">
      <formula>""""""</formula>
    </cfRule>
  </conditionalFormatting>
  <conditionalFormatting sqref="G36">
    <cfRule dxfId="62" operator="greaterThan" priority="72" type="cellIs">
      <formula>""""""</formula>
    </cfRule>
  </conditionalFormatting>
  <conditionalFormatting sqref="G39">
    <cfRule dxfId="61" operator="greaterThan" priority="71" type="cellIs">
      <formula>""""""</formula>
    </cfRule>
  </conditionalFormatting>
  <conditionalFormatting sqref="G54">
    <cfRule dxfId="60" operator="greaterThan" priority="70" type="cellIs">
      <formula>""""""</formula>
    </cfRule>
  </conditionalFormatting>
  <conditionalFormatting sqref="G57">
    <cfRule dxfId="59" operator="greaterThan" priority="69" type="cellIs">
      <formula>""""""</formula>
    </cfRule>
  </conditionalFormatting>
  <conditionalFormatting sqref="G60">
    <cfRule dxfId="58" operator="greaterThan" priority="68" type="cellIs">
      <formula>""""""</formula>
    </cfRule>
  </conditionalFormatting>
  <conditionalFormatting sqref="G63">
    <cfRule dxfId="57" operator="greaterThan" priority="67" type="cellIs">
      <formula>""""""</formula>
    </cfRule>
  </conditionalFormatting>
  <conditionalFormatting sqref="G66">
    <cfRule dxfId="56" operator="greaterThan" priority="66" type="cellIs">
      <formula>""""""</formula>
    </cfRule>
  </conditionalFormatting>
  <conditionalFormatting sqref="G69">
    <cfRule dxfId="55" operator="greaterThan" priority="65" type="cellIs">
      <formula>""""""</formula>
    </cfRule>
  </conditionalFormatting>
  <conditionalFormatting sqref="G72">
    <cfRule dxfId="54" operator="greaterThan" priority="64" type="cellIs">
      <formula>""""""</formula>
    </cfRule>
  </conditionalFormatting>
  <conditionalFormatting sqref="G78">
    <cfRule dxfId="53" operator="greaterThan" priority="62" type="cellIs">
      <formula>""""""</formula>
    </cfRule>
  </conditionalFormatting>
  <conditionalFormatting sqref="G81">
    <cfRule dxfId="52" operator="greaterThan" priority="61" type="cellIs">
      <formula>""""""</formula>
    </cfRule>
  </conditionalFormatting>
  <conditionalFormatting sqref="G75">
    <cfRule dxfId="51" operator="greaterThan" priority="59" type="cellIs">
      <formula>""""""</formula>
    </cfRule>
  </conditionalFormatting>
  <conditionalFormatting sqref="G84">
    <cfRule dxfId="50" operator="greaterThan" priority="57" type="cellIs">
      <formula>""""""</formula>
    </cfRule>
  </conditionalFormatting>
  <conditionalFormatting sqref="G21">
    <cfRule dxfId="49" operator="greaterThan" priority="56" type="cellIs">
      <formula>""""""</formula>
    </cfRule>
  </conditionalFormatting>
  <conditionalFormatting sqref="G27">
    <cfRule dxfId="48" operator="greaterThan" priority="55" type="cellIs">
      <formula>""""""</formula>
    </cfRule>
  </conditionalFormatting>
  <conditionalFormatting sqref="G30">
    <cfRule dxfId="47" operator="greaterThan" priority="54" type="cellIs">
      <formula>""""""</formula>
    </cfRule>
  </conditionalFormatting>
  <conditionalFormatting sqref="G42">
    <cfRule dxfId="46" operator="greaterThan" priority="53" type="cellIs">
      <formula>""""""</formula>
    </cfRule>
  </conditionalFormatting>
  <conditionalFormatting sqref="G45">
    <cfRule dxfId="45" operator="greaterThan" priority="52" type="cellIs">
      <formula>""""""</formula>
    </cfRule>
  </conditionalFormatting>
  <conditionalFormatting sqref="G48">
    <cfRule dxfId="44" operator="greaterThan" priority="51" type="cellIs">
      <formula>""""""</formula>
    </cfRule>
  </conditionalFormatting>
  <conditionalFormatting sqref="G19">
    <cfRule dxfId="43" operator="greaterThan" priority="50" type="cellIs">
      <formula>""""""</formula>
    </cfRule>
  </conditionalFormatting>
  <conditionalFormatting sqref="G20">
    <cfRule dxfId="42" operator="greaterThan" priority="49" type="cellIs">
      <formula>""""""</formula>
    </cfRule>
  </conditionalFormatting>
  <conditionalFormatting sqref="G22">
    <cfRule dxfId="41" operator="greaterThan" priority="48" type="cellIs">
      <formula>""""""</formula>
    </cfRule>
  </conditionalFormatting>
  <conditionalFormatting sqref="G23">
    <cfRule dxfId="40" operator="greaterThan" priority="47" type="cellIs">
      <formula>""""""</formula>
    </cfRule>
  </conditionalFormatting>
  <conditionalFormatting sqref="G25">
    <cfRule dxfId="39" operator="greaterThan" priority="46" type="cellIs">
      <formula>""""""</formula>
    </cfRule>
  </conditionalFormatting>
  <conditionalFormatting sqref="G26">
    <cfRule dxfId="38" operator="greaterThan" priority="45" type="cellIs">
      <formula>""""""</formula>
    </cfRule>
  </conditionalFormatting>
  <conditionalFormatting sqref="G28">
    <cfRule dxfId="37" operator="greaterThan" priority="44" type="cellIs">
      <formula>""""""</formula>
    </cfRule>
  </conditionalFormatting>
  <conditionalFormatting sqref="G29">
    <cfRule dxfId="36" operator="greaterThan" priority="43" type="cellIs">
      <formula>""""""</formula>
    </cfRule>
  </conditionalFormatting>
  <conditionalFormatting sqref="G31">
    <cfRule dxfId="35" operator="greaterThan" priority="42" type="cellIs">
      <formula>""""""</formula>
    </cfRule>
  </conditionalFormatting>
  <conditionalFormatting sqref="G32">
    <cfRule dxfId="34" operator="greaterThan" priority="41" type="cellIs">
      <formula>""""""</formula>
    </cfRule>
  </conditionalFormatting>
  <conditionalFormatting sqref="G34">
    <cfRule dxfId="33" operator="greaterThan" priority="40" type="cellIs">
      <formula>""""""</formula>
    </cfRule>
  </conditionalFormatting>
  <conditionalFormatting sqref="G35">
    <cfRule dxfId="32" operator="greaterThan" priority="39" type="cellIs">
      <formula>""""""</formula>
    </cfRule>
  </conditionalFormatting>
  <conditionalFormatting sqref="G37">
    <cfRule dxfId="31" operator="greaterThan" priority="38" type="cellIs">
      <formula>""""""</formula>
    </cfRule>
  </conditionalFormatting>
  <conditionalFormatting sqref="G38">
    <cfRule dxfId="30" operator="greaterThan" priority="37" type="cellIs">
      <formula>""""""</formula>
    </cfRule>
  </conditionalFormatting>
  <conditionalFormatting sqref="G40">
    <cfRule dxfId="29" operator="greaterThan" priority="36" type="cellIs">
      <formula>""""""</formula>
    </cfRule>
  </conditionalFormatting>
  <conditionalFormatting sqref="G41">
    <cfRule dxfId="28" operator="greaterThan" priority="35" type="cellIs">
      <formula>""""""</formula>
    </cfRule>
  </conditionalFormatting>
  <conditionalFormatting sqref="G43">
    <cfRule dxfId="27" operator="greaterThan" priority="34" type="cellIs">
      <formula>""""""</formula>
    </cfRule>
  </conditionalFormatting>
  <conditionalFormatting sqref="G44">
    <cfRule dxfId="26" operator="greaterThan" priority="33" type="cellIs">
      <formula>""""""</formula>
    </cfRule>
  </conditionalFormatting>
  <conditionalFormatting sqref="G46">
    <cfRule dxfId="25" operator="greaterThan" priority="32" type="cellIs">
      <formula>""""""</formula>
    </cfRule>
  </conditionalFormatting>
  <conditionalFormatting sqref="G47">
    <cfRule dxfId="24" operator="greaterThan" priority="31" type="cellIs">
      <formula>""""""</formula>
    </cfRule>
  </conditionalFormatting>
  <conditionalFormatting sqref="G49">
    <cfRule dxfId="23" operator="greaterThan" priority="30" type="cellIs">
      <formula>""""""</formula>
    </cfRule>
  </conditionalFormatting>
  <conditionalFormatting sqref="G50">
    <cfRule dxfId="22" operator="greaterThan" priority="29" type="cellIs">
      <formula>""""""</formula>
    </cfRule>
  </conditionalFormatting>
  <conditionalFormatting sqref="G52">
    <cfRule dxfId="21" operator="greaterThan" priority="28" type="cellIs">
      <formula>""""""</formula>
    </cfRule>
  </conditionalFormatting>
  <conditionalFormatting sqref="G53">
    <cfRule dxfId="20" operator="greaterThan" priority="27" type="cellIs">
      <formula>""""""</formula>
    </cfRule>
  </conditionalFormatting>
  <conditionalFormatting sqref="G55">
    <cfRule dxfId="19" operator="greaterThan" priority="26" type="cellIs">
      <formula>""""""</formula>
    </cfRule>
  </conditionalFormatting>
  <conditionalFormatting sqref="G56">
    <cfRule dxfId="18" operator="greaterThan" priority="25" type="cellIs">
      <formula>""""""</formula>
    </cfRule>
  </conditionalFormatting>
  <conditionalFormatting sqref="G58">
    <cfRule dxfId="17" operator="greaterThan" priority="24" type="cellIs">
      <formula>""""""</formula>
    </cfRule>
  </conditionalFormatting>
  <conditionalFormatting sqref="G59">
    <cfRule dxfId="16" operator="greaterThan" priority="23" type="cellIs">
      <formula>""""""</formula>
    </cfRule>
  </conditionalFormatting>
  <conditionalFormatting sqref="G61">
    <cfRule dxfId="15" operator="greaterThan" priority="22" type="cellIs">
      <formula>""""""</formula>
    </cfRule>
  </conditionalFormatting>
  <conditionalFormatting sqref="G62">
    <cfRule dxfId="14" operator="greaterThan" priority="21" type="cellIs">
      <formula>""""""</formula>
    </cfRule>
  </conditionalFormatting>
  <conditionalFormatting sqref="G64">
    <cfRule dxfId="13" operator="greaterThan" priority="20" type="cellIs">
      <formula>""""""</formula>
    </cfRule>
  </conditionalFormatting>
  <conditionalFormatting sqref="G65">
    <cfRule dxfId="12" operator="greaterThan" priority="19" type="cellIs">
      <formula>""""""</formula>
    </cfRule>
  </conditionalFormatting>
  <conditionalFormatting sqref="G67">
    <cfRule dxfId="11" operator="greaterThan" priority="18" type="cellIs">
      <formula>""""""</formula>
    </cfRule>
  </conditionalFormatting>
  <conditionalFormatting sqref="G68">
    <cfRule dxfId="10" operator="greaterThan" priority="17" type="cellIs">
      <formula>""""""</formula>
    </cfRule>
  </conditionalFormatting>
  <conditionalFormatting sqref="G70">
    <cfRule dxfId="9" operator="greaterThan" priority="16" type="cellIs">
      <formula>""""""</formula>
    </cfRule>
  </conditionalFormatting>
  <conditionalFormatting sqref="G71">
    <cfRule dxfId="8" operator="greaterThan" priority="15" type="cellIs">
      <formula>""""""</formula>
    </cfRule>
  </conditionalFormatting>
  <conditionalFormatting sqref="G73">
    <cfRule dxfId="7" operator="greaterThan" priority="14" type="cellIs">
      <formula>""""""</formula>
    </cfRule>
  </conditionalFormatting>
  <conditionalFormatting sqref="G74">
    <cfRule dxfId="6" operator="greaterThan" priority="13" type="cellIs">
      <formula>""""""</formula>
    </cfRule>
  </conditionalFormatting>
  <conditionalFormatting sqref="G76">
    <cfRule dxfId="5" operator="greaterThan" priority="12" type="cellIs">
      <formula>""""""</formula>
    </cfRule>
  </conditionalFormatting>
  <conditionalFormatting sqref="G77">
    <cfRule dxfId="4" operator="greaterThan" priority="11" type="cellIs">
      <formula>""""""</formula>
    </cfRule>
  </conditionalFormatting>
  <conditionalFormatting sqref="G79">
    <cfRule dxfId="3" operator="greaterThan" priority="8" type="cellIs">
      <formula>""""""</formula>
    </cfRule>
  </conditionalFormatting>
  <conditionalFormatting sqref="G80">
    <cfRule dxfId="2" operator="greaterThan" priority="7" type="cellIs">
      <formula>""""""</formula>
    </cfRule>
  </conditionalFormatting>
  <conditionalFormatting sqref="G82">
    <cfRule dxfId="1" operator="greaterThan" priority="6" type="cellIs">
      <formula>""""""</formula>
    </cfRule>
  </conditionalFormatting>
  <conditionalFormatting sqref="G83">
    <cfRule dxfId="0" operator="greaterThan" priority="5" type="cellIs">
      <formula>""""""</formula>
    </cfRule>
  </conditionalFormatting>
  <dataValidations count="2">
    <dataValidation allowBlank="1" error="V souladu s pravidly OPZ+ zadejte datum ukončení projetku nejpozději do 30. 4. 2024" errorTitle="Neplatné datum ukončení projektu" operator="greaterThan" promptTitle="Vložte datum ukončení realizace" showErrorMessage="1" showInputMessage="1" sqref="D12" type="date" xr:uid="{16B9700E-5B9D-44D1-834D-F5983CEE75A0}">
      <formula1>44927</formula1>
    </dataValidation>
    <dataValidation allowBlank="1" error="Nelze zadat záporné nebo desetiné číslo" operator="greaterThanOrEqual" showErrorMessage="1" showInputMessage="1" sqref="F18:F84" type="whole" xr:uid="{CFAE08DE-D64E-41CD-B9DC-BBE4F76225EA}">
      <formula1>0</formula1>
    </dataValidation>
  </dataValidations>
  <pageMargins bottom="0.75" footer="0.3" header="0.3" left="0.25" right="0.25" top="0.75"/>
  <pageSetup fitToHeight="0" horizontalDpi="4294967294" orientation="landscape" paperSize="9" r:id="rId1" scale="65"/>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2">
      <vt:variant>
        <vt:lpstr>Listy</vt:lpstr>
      </vt:variant>
      <vt:variant>
        <vt:i4>1</vt:i4>
      </vt:variant>
    </vt:vector>
  </HeadingPairs>
  <TitlesOfParts>
    <vt:vector baseType="lpstr" size="1">
      <vt:lpstr>Hodnoty indikátorů účastníci</vt:lpstr>
    </vt:vector>
  </TitlesOfParts>
  <Company>MPSV ČR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2023-08-03T08:10:07Z</dcterms:created>
  <cp:lastPrinted>2023-08-10T07:19:47Z</cp:lastPrinted>
  <dcterms:modified xsi:type="dcterms:W3CDTF">2024-01-19T09:50:42Z</dcterms:modified>
</cp:coreProperties>
</file>