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windowHeight="13116" windowWidth="23256" xWindow="0" yWindow="516"/>
  </bookViews>
  <sheets>
    <sheet name="kalkulačka projektu" r:id="rId1" sheetId="3"/>
    <sheet name="přehled jednotek" r:id="rId2" sheetId="2" state="hidden"/>
    <sheet name="spolufinancování" r:id="rId3" sheetId="4" state="hidden"/>
    <sheet name="data" r:id="rId4" sheetId="5" state="hidden"/>
    <sheet name="Finanční plán" r:id="rId5" sheetId="6"/>
    <sheet name="Anotace" r:id="rId6" sheetId="7"/>
    <sheet name="Volba oblasti,přílohy" r:id="rId7" sheetId="8"/>
    <sheet name="Pomocný list" r:id="rId8" sheetId="9" state="hidden"/>
    <sheet name="Pomocný list 2" r:id="rId9" sheetId="10" state="hidden"/>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příjemce">data!$B$2:$B$8</definedName>
    <definedName name="rekvalifikace">data!$E$2:$E$4</definedName>
    <definedName name="území">data!$G$2:$G$4</definedName>
    <definedName name="zprovoznění">data!$C$2:$C$7</definedName>
  </definedNames>
  <calcPr calcId="145621"/>
  <customWorkbookViews>
    <customWorkbookView activeSheetId="3" guid="{A594C90E-2FDA-4253-A15F-911FD0508768}" maximized="1" mergeInterval="0" name="Mašín Zdeněk Ing. – osobní zobrazení" personalView="1" windowHeight="779" windowWidth="127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i="3" l="1" r="E18"/>
  <c i="3" r="E16"/>
  <c i="3" r="E15"/>
  <c i="3" r="E17"/>
  <c i="3" r="G22"/>
  <c i="3" r="G21"/>
  <c i="3" r="G20"/>
  <c i="3" r="G19"/>
  <c i="3" l="1" r="E23"/>
  <c i="3" r="E22"/>
  <c i="3" r="E21"/>
  <c i="3" r="E20"/>
  <c i="3" r="E19"/>
  <c i="3" r="E13"/>
  <c i="3" r="E11"/>
  <c i="3" l="1" r="F19"/>
  <c i="3" r="F21"/>
  <c i="3" r="F20"/>
  <c i="3" r="F22"/>
  <c i="3" r="D42"/>
  <c i="7" l="1" r="A15"/>
  <c i="7" r="D1"/>
  <c i="7" r="C1"/>
  <c i="10" l="1" r="A1"/>
  <c i="10" r="A3"/>
  <c i="10" r="A5"/>
  <c i="10" r="A7"/>
  <c i="10" r="A9"/>
  <c i="10" r="A11"/>
  <c i="10" r="A14"/>
  <c i="10" r="A16"/>
  <c i="8" r="J2"/>
  <c i="8" r="D7"/>
  <c i="8" r="B8"/>
  <c i="8" r="B9"/>
  <c i="8" r="B10"/>
  <c i="8" r="B11"/>
  <c i="8" r="B12"/>
  <c i="8" r="B13"/>
  <c i="8" r="B14"/>
  <c i="8" r="B15"/>
  <c i="8" r="B17"/>
  <c i="8" r="B18"/>
  <c i="8" r="B19"/>
  <c i="8" r="B20"/>
  <c i="8" r="B21"/>
  <c i="8" r="B22"/>
  <c i="8" r="B23"/>
  <c i="8" r="B24"/>
  <c i="8" r="B25"/>
  <c i="8" r="B26"/>
  <c i="7" r="F1"/>
  <c i="7" r="G1"/>
  <c i="7" r="G2" s="1"/>
  <c i="7" r="E9"/>
  <c i="7" r="A12"/>
  <c i="7" r="A14"/>
  <c i="7" r="A16"/>
  <c i="7" r="B18"/>
  <c i="7" r="B19"/>
  <c i="7" r="B20"/>
  <c i="7" r="B21"/>
  <c i="3" r="E39"/>
  <c i="3" r="E38"/>
  <c i="3" r="F13"/>
  <c i="3" r="F11"/>
  <c i="3" r="G11" s="1"/>
  <c i="6" r="B3"/>
  <c i="6" r="B4" s="1"/>
  <c i="6" r="B5" s="1"/>
  <c i="6" r="B6" s="1"/>
  <c i="6" r="B7" s="1"/>
  <c i="6" r="B8" s="1"/>
  <c i="3" r="F23"/>
  <c i="3" r="F25"/>
  <c i="3" r="E42"/>
  <c i="3" r="E40"/>
  <c i="3" r="F26"/>
  <c i="3" r="G12"/>
  <c i="3" r="F18"/>
  <c i="3" r="G14"/>
  <c i="3" l="1" r="G13"/>
  <c i="6" r="C3" s="1"/>
  <c i="3" r="G18"/>
  <c i="3" r="F15"/>
  <c i="3" r="D40" s="1"/>
  <c i="3" r="F17"/>
  <c i="3" r="G17" s="1"/>
  <c i="7" r="H2"/>
  <c i="3" r="F16"/>
  <c i="3" r="G16" s="1"/>
  <c i="3" r="G23"/>
  <c i="3" l="1" r="G15"/>
  <c i="3" r="D43" s="1"/>
  <c i="6" r="C8"/>
  <c i="6" r="D3"/>
  <c i="6" r="D4"/>
  <c i="3" l="1" r="G24"/>
  <c i="3" r="G27" s="1"/>
  <c i="3" r="F27" s="1"/>
  <c i="3" r="D39"/>
  <c i="6" r="C4"/>
  <c i="6" r="C5" s="1"/>
  <c i="6" r="D6" s="1"/>
  <c i="3" r="G26"/>
  <c i="3" r="G29"/>
  <c i="3" r="D38"/>
  <c i="6" l="1" r="C6"/>
  <c i="6" r="C7" s="1"/>
  <c i="6" r="D8" s="1"/>
  <c i="3" r="G25"/>
  <c i="3" r="G33" s="1"/>
  <c i="3" r="G31" s="1"/>
  <c i="3" r="F31" s="1"/>
  <c i="6" r="D5"/>
  <c i="3" r="G32"/>
  <c i="3" r="D44"/>
  <c i="3" r="E44" s="1"/>
  <c i="6" l="1" r="D7"/>
  <c i="6" r="D10" s="1"/>
  <c i="3" r="G28"/>
  <c i="3" r="F28" s="1"/>
  <c i="3" r="F30"/>
  <c i="6" r="C10"/>
  <c i="6" r="C11" s="1"/>
</calcChain>
</file>

<file path=xl/sharedStrings.xml><?xml version="1.0" encoding="utf-8"?>
<sst xmlns="http://schemas.openxmlformats.org/spreadsheetml/2006/main" count="216" uniqueCount="182">
  <si>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</si>
  <si>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</si>
  <si>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</si>
  <si>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</si>
  <si>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</si>
  <si>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</si>
  <si>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</si>
  <si>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</si>
  <si>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</si>
  <si>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</si>
  <si>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</si>
  <si>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</si>
  <si>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</si>
  <si>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</si>
  <si>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</si>
  <si>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</si>
  <si>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</si>
  <si>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</si>
  <si>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</si>
  <si>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</si>
  <si>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</si>
  <si>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</si>
  <si>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</si>
  <si>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</si>
  <si>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</si>
  <si>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</si>
  <si>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</si>
  <si>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</si>
  <si>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</si>
  <si>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</si>
  <si>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</si>
  <si>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</si>
  <si>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</si>
  <si>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</si>
  <si>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</si>
  <si>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</si>
  <si>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</si>
  <si>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</si>
  <si>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</si>
  <si>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</si>
  <si>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</si>
  <si>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</si>
  <si>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</si>
  <si>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</si>
  <si>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</si>
  <si>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</si>
  <si>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</si>
  <si>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</si>
  <si>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</si>
  <si>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</si>
  <si>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</si>
  <si>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</si>
  <si>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</si>
  <si>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</si>
  <si>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</si>
  <si>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</si>
  <si>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</si>
  <si>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</si>
  <si>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</si>
  <si>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</si>
  <si>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</si>
  <si>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</si>
  <si>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</si>
  <si>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</si>
  <si>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</si>
  <si>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</si>
  <si>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</si>
  <si>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</si>
  <si>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</si>
  <si>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</si>
  <si>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</si>
  <si>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</si>
  <si>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</si>
  <si>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</si>
  <si>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</si>
  <si>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</si>
  <si>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</si>
  <si>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</si>
  <si>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</si>
  <si>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</si>
  <si>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</si>
  <si>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</si>
  <si>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</si>
  <si>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</si>
  <si>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</si>
  <si>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</si>
  <si>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</si>
  <si>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</si>
  <si>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</si>
  <si>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</si>
  <si>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</si>
  <si>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</si>
  <si>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</si>
  <si>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</si>
  <si>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Celá ČR mimo Prahu</t>
  </si>
  <si>
    <t>Spolufinancování pro příjemce z hl. m. Prahy</t>
  </si>
  <si>
    <t>%</t>
  </si>
  <si>
    <t>Spolufinancování pro příjemce z méně rozvinutého regionu (celá ČR mimo Prahu)</t>
  </si>
  <si>
    <t>Nájem za úplatu?</t>
  </si>
  <si>
    <t>Rekvalifikace pečujících osob?</t>
  </si>
  <si>
    <t>Plátce DPH?</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</si>
  <si>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</si>
  <si>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</si>
  <si>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</si>
  <si>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</si>
  <si>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</si>
  <si>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</si>
  <si>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</si>
  <si>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</si>
  <si>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</si>
  <si>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</si>
  <si>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</si>
  <si>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</si>
  <si>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</si>
  <si>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</si>
  <si>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</si>
  <si>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</si>
  <si>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</si>
  <si>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</si>
  <si>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</si>
  <si>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</si>
  <si>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způsob vzniku zařízení  či uvedení do provozu</t>
  </si>
  <si>
    <t>Zadejte kapacitu zařízení péče o děti (počet dětí: min. 5 - max. 24)</t>
  </si>
  <si>
    <t>Vymezení oprávněného žadatele</t>
  </si>
  <si>
    <t>Zadejte území realizace</t>
  </si>
  <si>
    <t>Vybudování zařízení péče o děti</t>
  </si>
  <si>
    <t>Transformace zařízení péče o děti</t>
  </si>
  <si>
    <t>Vybudování zařízení péče o děti - křížové financování</t>
  </si>
  <si>
    <t xml:space="preserve">Transformace zařízení péče o děti - křížové financování </t>
  </si>
  <si>
    <t>Zadání základních parametrů zařízení péče o děti</t>
  </si>
  <si>
    <t>1. záloha (snížená o % spolufinancování bude vyplacena po podpisu právního aktu)</t>
  </si>
  <si>
    <t>2. záloha (snížená o % spolufinancování bude vyplacena při zahájení provozu)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</si>
  <si>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</si>
  <si>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</si>
  <si>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</si>
  <si>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</si>
  <si>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</si>
  <si>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</si>
  <si>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</si>
  <si>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</si>
  <si>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</si>
  <si>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</si>
  <si>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</si>
  <si>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</si>
  <si>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</si>
  <si>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r>
      <rPr>
        <b/>
        <sz val="11"/>
        <color theme="1"/>
        <rFont val="Calibri"/>
        <family val="2"/>
        <charset val="238"/>
        <scheme val="minor"/>
      </rPr>
      <t xml:space="preserve">Rozpad financí 
</t>
    </r>
    <r>
      <rPr>
        <b/>
        <u/>
        <sz val="11"/>
        <color theme="1"/>
        <rFont val="Calibri"/>
        <family val="2"/>
        <charset val="238"/>
        <scheme val="minor"/>
      </rPr>
      <t>1. záloha včetně spolufinancování</t>
    </r>
    <r>
      <rPr>
        <u/>
        <sz val="11"/>
        <color theme="1"/>
        <rFont val="Calibri"/>
        <family val="2"/>
        <charset val="238"/>
        <scheme val="minor"/>
      </rPr>
      <t xml:space="preserve"> </t>
    </r>
    <r>
      <rPr>
        <sz val="11"/>
        <color theme="1"/>
        <rFont val="Calibri"/>
        <family val="2"/>
        <charset val="238"/>
        <scheme val="minor"/>
      </rPr>
      <t xml:space="preserve">
(vkládá se při generování F1)</t>
    </r>
  </si>
  <si>
    <r>
      <rPr>
        <b/>
        <sz val="11"/>
        <color theme="1"/>
        <rFont val="Calibri"/>
        <family val="2"/>
        <charset val="238"/>
        <scheme val="minor"/>
      </rPr>
      <t xml:space="preserve">Rozpad financí
</t>
    </r>
    <r>
      <rPr>
        <b/>
        <u/>
        <sz val="11"/>
        <color theme="1"/>
        <rFont val="Calibri"/>
        <family val="2"/>
        <charset val="238"/>
        <scheme val="minor"/>
      </rPr>
      <t>dotace na investice celkem i 1. záloha</t>
    </r>
    <r>
      <rPr>
        <b/>
        <sz val="11"/>
        <color theme="1"/>
        <rFont val="Calibri"/>
        <family val="2"/>
        <charset val="238"/>
        <scheme val="minor"/>
      </rPr>
      <t xml:space="preserve">
</t>
    </r>
    <r>
      <rPr>
        <sz val="11"/>
        <color theme="1"/>
        <rFont val="Calibri"/>
        <family val="2"/>
        <charset val="238"/>
        <scheme val="minor"/>
      </rPr>
      <t>(vkládá se při tvorbě PA)</t>
    </r>
  </si>
  <si>
    <r>
      <rPr>
        <b/>
        <sz val="11"/>
        <color theme="1"/>
        <rFont val="Calibri"/>
        <family val="2"/>
        <charset val="238"/>
        <scheme val="minor"/>
      </rPr>
      <t xml:space="preserve">Rozpad financí
</t>
    </r>
    <r>
      <rPr>
        <b/>
        <u/>
        <sz val="11"/>
        <color theme="1"/>
        <rFont val="Calibri"/>
        <family val="2"/>
        <charset val="238"/>
        <scheme val="minor"/>
      </rPr>
      <t>dotace na neinvestice celkem</t>
    </r>
    <r>
      <rPr>
        <u/>
        <sz val="11"/>
        <color theme="1"/>
        <rFont val="Calibri"/>
        <family val="2"/>
        <charset val="238"/>
        <scheme val="minor"/>
      </rPr>
      <t xml:space="preserve"> </t>
    </r>
    <r>
      <rPr>
        <sz val="11"/>
        <color theme="1"/>
        <rFont val="Calibri"/>
        <family val="2"/>
        <charset val="238"/>
        <scheme val="minor"/>
      </rPr>
      <t xml:space="preserve">
(vkládá se při tvorbě PA)</t>
    </r>
  </si>
  <si>
    <r>
      <rPr>
        <b/>
        <sz val="11"/>
        <color theme="1"/>
        <rFont val="Calibri"/>
        <family val="2"/>
        <charset val="238"/>
        <scheme val="minor"/>
      </rPr>
      <t xml:space="preserve">Rozpad financí
</t>
    </r>
    <r>
      <rPr>
        <b/>
        <u/>
        <sz val="11"/>
        <color theme="1"/>
        <rFont val="Calibri"/>
        <family val="2"/>
        <charset val="238"/>
        <scheme val="minor"/>
      </rPr>
      <t>dotace na neinvestice 1. záloha</t>
    </r>
    <r>
      <rPr>
        <u/>
        <sz val="11"/>
        <color theme="1"/>
        <rFont val="Calibri"/>
        <family val="2"/>
        <charset val="238"/>
        <scheme val="minor"/>
      </rPr>
      <t xml:space="preserve"> </t>
    </r>
    <r>
      <rPr>
        <sz val="11"/>
        <color theme="1"/>
        <rFont val="Calibri"/>
        <family val="2"/>
        <charset val="238"/>
        <scheme val="minor"/>
      </rPr>
      <t xml:space="preserve">
(vkládá se při tvorbě PA)</t>
    </r>
  </si>
  <si>
    <t>Vybudování a provoz dětské skupiny</t>
  </si>
  <si>
    <t>Transformace a provoz dětské skupiny</t>
  </si>
  <si>
    <t>Provoz dětské skupiny</t>
  </si>
  <si>
    <t>Celkové způsobilé výdaje</t>
  </si>
  <si>
    <t xml:space="preserve">Forma dětské skupiny: </t>
  </si>
  <si>
    <t>Harmonogram realizace:</t>
  </si>
  <si>
    <t>kapacita dětské skupiny:</t>
  </si>
  <si>
    <t>adresa místa provozu:</t>
  </si>
  <si>
    <t xml:space="preserve">Údaje k dětské skupině, o jejíž podporu žádáme: </t>
  </si>
  <si>
    <t xml:space="preserve">ukončení realizace projektu: </t>
  </si>
  <si>
    <t xml:space="preserve">zahájení realizace projektu: </t>
  </si>
  <si>
    <t>Forma dětské skupiny</t>
  </si>
  <si>
    <t xml:space="preserve">Celkový harmonogram projektu </t>
  </si>
  <si>
    <t>Kapacita dětské skupiny, tj. počet míst v zařízení</t>
  </si>
  <si>
    <t>Přesná adresa místa provozu dětské skupiny (v detailu ulice a čísla popisného nebo čísla evidenčního), a to včetně dostatečně specifického vymezení prostor, kde bude zařízení prvozováno (např. patro, pavilón apod.)</t>
  </si>
  <si>
    <t xml:space="preserve">Údaje k zařízení, o jehož podporu žádáte: </t>
  </si>
  <si>
    <t xml:space="preserve">Žádáte o podporu zařízení, které doposud provozoval jiný subjekt, na nějž navazujete? </t>
  </si>
  <si>
    <t xml:space="preserve">Provozujete zařízení péče o dítě déle jak 6 měsíců? </t>
  </si>
  <si>
    <t>Ve které oblasti žádáte?</t>
  </si>
  <si>
    <t>ano</t>
  </si>
  <si>
    <t>Jste subjekt s  alespoň jedním uzavřeným účetním obdobím splňující podmínku administrativní  kapacity?</t>
  </si>
  <si>
    <t xml:space="preserve">Vyplňujte ANO/NE, dokud se Vám budou ve sloupci B objevovat další otázky. Po zodpovězení otázky v barevném poli (sloupce B,C) si přečtěte podmínky v modrém poli. </t>
  </si>
  <si>
    <t>Kalkulačka variant podávání žádostí a předkládání povinných/nepovinných příloh ve výzvě OPZ č. 73/74</t>
  </si>
  <si>
    <t>ne</t>
  </si>
  <si>
    <t>podniková dětská skupina</t>
  </si>
  <si>
    <t>dětská skupina</t>
  </si>
  <si>
    <t>Oblast B</t>
  </si>
  <si>
    <t>dětská skupina pro veřejnost</t>
  </si>
  <si>
    <t>zařízení péče o děti provozované na základě živnostenského oprávnění</t>
  </si>
  <si>
    <t>Oblast A</t>
  </si>
  <si>
    <t>jiné zařízení</t>
  </si>
  <si>
    <t>Následující text zkopírujte (řádky 15 - 21) a vložte do anotace Vaší žádosti</t>
  </si>
  <si>
    <t>Vyúčtování první fáze provozu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</si>
</sst>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Kč&quot;;[Red]\-#,##0\ &quot;Kč&quot;"/>
    <numFmt numFmtId="43" formatCode="_-* #,##0.00\ _K_č_-;\-* #,##0.00\ _K_č_-;_-* &quot;-&quot;??\ _K_č_-;_-@_-"/>
    <numFmt numFmtId="164" formatCode="#,##0\ &quot;Kč&quot;"/>
    <numFmt numFmtId="165" formatCode="#,##0.00\ &quot;Kč&quot;"/>
    <numFmt numFmtId="166" formatCode="[$-F800]dddd\,\ mmmm\ dd\,\ yyyy"/>
  </numFmts>
  <fonts count="36" x14ac:knownFonts="1">
    <font>
      <sz val="11"/>
      <color theme="1"/>
      <name val="Calibri"/>
      <family val="2"/>
      <charset val="238"/>
      <scheme val="minor"/>
    </font>
    <font>
      <sz val="12"/>
      <color theme="1"/>
      <name val="Calibri"/>
      <family val="2"/>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u/>
      <sz val="16"/>
      <color theme="1"/>
      <name val="Calibri"/>
      <family val="2"/>
      <charset val="238"/>
      <scheme val="minor"/>
    </font>
    <font>
      <b/>
      <u/>
      <sz val="11"/>
      <color theme="1"/>
      <name val="Calibri"/>
      <family val="2"/>
      <charset val="238"/>
      <scheme val="minor"/>
    </font>
    <font>
      <u/>
      <sz val="11"/>
      <color theme="1"/>
      <name val="Calibri"/>
      <family val="2"/>
      <charset val="238"/>
      <scheme val="minor"/>
    </font>
    <font>
      <sz val="11"/>
      <color rgb="FF1F497D"/>
      <name val="Calibri"/>
      <family val="2"/>
      <charset val="238"/>
      <scheme val="minor"/>
    </font>
    <font>
      <b/>
      <sz val="16"/>
      <color theme="1"/>
      <name val="Calibri"/>
      <scheme val="minor"/>
    </font>
    <font>
      <sz val="9"/>
      <color theme="1"/>
      <name val="Calibri"/>
      <family val="2"/>
      <scheme val="minor"/>
    </font>
    <font>
      <b/>
      <u/>
      <sz val="18"/>
      <color theme="1"/>
      <name val="Calibri"/>
      <scheme val="minor"/>
    </font>
  </fonts>
  <fills count="2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6699FF"/>
        <bgColor indexed="64"/>
      </patternFill>
    </fill>
    <fill>
      <patternFill patternType="solid">
        <fgColor rgb="FF99CCFF"/>
        <bgColor indexed="64"/>
      </patternFill>
    </fill>
    <fill>
      <patternFill patternType="solid">
        <fgColor rgb="FFCCECFF"/>
        <bgColor indexed="64"/>
      </patternFill>
    </fill>
    <fill>
      <patternFill patternType="gray0625">
        <bgColor rgb="FF6699FF"/>
      </patternFill>
    </fill>
    <fill>
      <patternFill patternType="gray0625">
        <bgColor rgb="FF99CCFF"/>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double">
        <color auto="1"/>
      </top>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uble">
        <color auto="1"/>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medium">
        <color auto="1"/>
      </bottom>
      <diagonal/>
    </border>
  </borders>
  <cellStyleXfs count="5">
    <xf borderId="0" fillId="0" fontId="0" numFmtId="0"/>
    <xf applyAlignment="0" applyBorder="0" applyFill="0" applyNumberFormat="0" applyProtection="0" borderId="0" fillId="0" fontId="5" numFmtId="0"/>
    <xf applyAlignment="0" applyBorder="0" applyFill="0" applyFont="0" applyProtection="0" borderId="0" fillId="0" fontId="17" numFmtId="9"/>
    <xf applyAlignment="0" applyBorder="0" applyFill="0" applyFont="0" applyProtection="0" borderId="0" fillId="0" fontId="17" numFmtId="43"/>
    <xf borderId="0" fillId="0" fontId="1" numFmtId="0"/>
  </cellStyleXfs>
  <cellXfs count="299">
    <xf borderId="0" fillId="0" fontId="0" numFmtId="0" xfId="0"/>
    <xf applyAlignment="1" borderId="0" fillId="0" fontId="0" numFmtId="0" xfId="0">
      <alignment wrapText="1"/>
    </xf>
    <xf applyFont="1" borderId="0" fillId="0" fontId="2" numFmtId="0" xfId="0"/>
    <xf applyAlignment="1" applyFont="1" borderId="0" fillId="0" fontId="3" numFmtId="0" xfId="0">
      <alignment horizontal="left" indent="5" vertical="center"/>
    </xf>
    <xf applyFont="1" borderId="0" fillId="0" fontId="4" numFmtId="0" xfId="0"/>
    <xf applyAlignment="1" borderId="0" fillId="0" fontId="5"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9"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6"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10" numFmtId="0" xfId="0">
      <alignment shrinkToFit="1" vertical="center" wrapText="1"/>
    </xf>
    <xf applyAlignment="1" applyBorder="1" applyFont="1" borderId="9" fillId="0" fontId="0" numFmtId="0" xfId="0">
      <alignment horizontal="center" vertical="center"/>
    </xf>
    <xf applyAlignment="1" applyBorder="1" applyFill="1" applyFont="1" borderId="5" fillId="2" fontId="11" numFmtId="0" xfId="0">
      <alignment horizontal="center" vertical="center"/>
    </xf>
    <xf applyAlignment="1" applyBorder="1" applyFill="1" applyFont="1" borderId="5" fillId="2" fontId="11" numFmtId="0" xfId="0">
      <alignment horizontal="center" vertical="center" wrapText="1"/>
    </xf>
    <xf applyAlignment="1" applyBorder="1" applyFill="1" applyFont="1" borderId="6" fillId="2" fontId="11" numFmtId="0" xfId="0">
      <alignment horizontal="center" vertical="center" wrapText="1"/>
    </xf>
    <xf applyAlignment="1" applyBorder="1" applyFont="1" borderId="1" fillId="0" fontId="12" numFmtId="0" xfId="0">
      <alignment vertical="center"/>
    </xf>
    <xf applyAlignment="1" applyBorder="1" applyFont="1" borderId="1" fillId="0" fontId="12" numFmtId="0" xfId="0">
      <alignment vertical="center" wrapText="1"/>
    </xf>
    <xf applyAlignment="1" applyBorder="1" applyFont="1" applyNumberFormat="1" borderId="1" fillId="0" fontId="12" numFmtId="164" xfId="0">
      <alignment horizontal="center" vertical="center" wrapText="1"/>
    </xf>
    <xf applyAlignment="1" applyBorder="1" applyFont="1" applyNumberFormat="1" borderId="8" fillId="0" fontId="12" numFmtId="164" xfId="0">
      <alignment horizontal="center" vertical="center" wrapText="1"/>
    </xf>
    <xf applyAlignment="1" applyBorder="1" applyFont="1" borderId="1" fillId="0" fontId="12" numFmtId="0" xfId="0">
      <alignment horizontal="left" shrinkToFit="1" vertical="center" wrapText="1"/>
    </xf>
    <xf applyAlignment="1" applyBorder="1" applyFont="1" applyNumberFormat="1" borderId="1" fillId="0" fontId="12" numFmtId="6" xfId="0">
      <alignment shrinkToFit="1" vertical="center" wrapText="1"/>
    </xf>
    <xf applyAlignment="1" applyBorder="1" applyFont="1" borderId="1" fillId="0" fontId="12" numFmtId="0" xfId="0">
      <alignment shrinkToFit="1" vertical="center" wrapText="1"/>
    </xf>
    <xf applyAlignment="1" applyBorder="1" applyFont="1" applyNumberFormat="1" borderId="1" fillId="0" fontId="12" numFmtId="164" xfId="0">
      <alignment horizontal="center" shrinkToFit="1" vertical="center" wrapText="1"/>
    </xf>
    <xf applyAlignment="1" applyBorder="1" applyFont="1" applyNumberFormat="1" borderId="8" fillId="0" fontId="12" numFmtId="164" xfId="0">
      <alignment horizontal="center" shrinkToFit="1" vertical="center" wrapText="1"/>
    </xf>
    <xf applyAlignment="1" applyBorder="1" applyFont="1" borderId="10" fillId="0" fontId="12" numFmtId="0" xfId="0">
      <alignment vertical="center"/>
    </xf>
    <xf applyAlignment="1" applyBorder="1" applyFont="1" borderId="10" fillId="0" fontId="12" numFmtId="0" xfId="0">
      <alignment vertical="center" wrapText="1"/>
    </xf>
    <xf applyAlignment="1" applyBorder="1" applyFont="1" applyNumberFormat="1" borderId="10" fillId="0" fontId="12" numFmtId="164" xfId="0">
      <alignment horizontal="center" vertical="center" wrapText="1"/>
    </xf>
    <xf applyAlignment="1" applyBorder="1" applyFont="1" applyNumberFormat="1" borderId="11" fillId="0" fontId="12" numFmtId="164" xfId="0">
      <alignment horizontal="center" vertical="center" wrapText="1"/>
    </xf>
    <xf applyAlignment="1" applyBorder="1" applyFont="1" borderId="10" fillId="0" fontId="2" numFmtId="0" xfId="0">
      <alignment horizontal="center" vertical="center"/>
    </xf>
    <xf applyAlignment="1" applyBorder="1" applyFont="1" borderId="3" fillId="0" fontId="2" numFmtId="0" xfId="0">
      <alignment horizontal="center" vertical="center"/>
    </xf>
    <xf applyFont="1" borderId="0" fillId="0" fontId="16" numFmtId="0" xfId="0"/>
    <xf applyFont="1" applyProtection="1" borderId="0" fillId="0" fontId="18" numFmtId="0" xfId="0">
      <protection hidden="1"/>
    </xf>
    <xf applyBorder="1" applyFill="1" applyFont="1" applyProtection="1" borderId="0" fillId="0" fontId="2" numFmtId="0" xfId="0">
      <protection hidden="1"/>
    </xf>
    <xf applyBorder="1" applyFont="1" applyProtection="1" borderId="0" fillId="0" fontId="2" numFmtId="0" xfId="0">
      <protection hidden="1"/>
    </xf>
    <xf applyBorder="1" applyFill="1" applyFont="1" applyProtection="1" borderId="0" fillId="6" fontId="2" numFmtId="0" xfId="0">
      <protection hidden="1"/>
    </xf>
    <xf applyAlignment="1" applyBorder="1" applyFill="1" applyFont="1" applyProtection="1" borderId="0" fillId="6" fontId="2" numFmtId="0" xfId="0">
      <alignment vertical="center"/>
      <protection hidden="1"/>
    </xf>
    <xf applyAlignment="1" applyBorder="1" applyFill="1" applyFont="1" applyNumberFormat="1" applyProtection="1" borderId="0" fillId="6" fontId="2" numFmtId="164" xfId="0">
      <alignment horizontal="right" vertical="center"/>
      <protection hidden="1"/>
    </xf>
    <xf applyAlignment="1" applyBorder="1" applyFill="1" applyFont="1" applyProtection="1" borderId="22" fillId="5" fontId="2" numFmtId="0" xfId="0">
      <alignment horizontal="center" vertical="center"/>
      <protection hidden="1"/>
    </xf>
    <xf applyAlignment="1" applyBorder="1" applyFill="1" applyFont="1" applyProtection="1" borderId="22" fillId="5" fontId="2" numFmtId="0" xfId="0">
      <alignment horizontal="center" vertical="center" wrapText="1"/>
      <protection hidden="1"/>
    </xf>
    <xf applyBorder="1" applyFill="1" applyFont="1" applyProtection="1" borderId="34" fillId="8" fontId="0" numFmtId="0" xfId="0">
      <protection hidden="1"/>
    </xf>
    <xf applyBorder="1" applyFill="1" applyFont="1" applyProtection="1" borderId="35" fillId="8" fontId="0" numFmtId="0" xfId="0">
      <protection hidden="1"/>
    </xf>
    <xf applyAlignment="1" applyBorder="1" applyFill="1" applyFont="1" applyProtection="1" borderId="35" fillId="8" fontId="0" numFmtId="0" xfId="0">
      <alignment wrapText="1"/>
      <protection hidden="1"/>
    </xf>
    <xf applyAlignment="1" applyBorder="1" applyFill="1" applyFont="1" applyProtection="1" borderId="22" fillId="8" fontId="11" numFmtId="0" xfId="0">
      <alignment horizontal="left" vertical="center"/>
      <protection hidden="1"/>
    </xf>
    <xf applyBorder="1" applyFill="1" applyFont="1" applyProtection="1" borderId="22" fillId="4" fontId="11" numFmtId="0" xfId="0">
      <protection hidden="1"/>
    </xf>
    <xf applyAlignment="1" applyBorder="1" applyFill="1" applyFont="1" applyProtection="1" borderId="22" fillId="4" fontId="11" numFmtId="0" xfId="0">
      <alignment vertical="center"/>
      <protection hidden="1"/>
    </xf>
    <xf applyAlignment="1" applyBorder="1" applyFill="1" applyFont="1" applyNumberFormat="1" applyProtection="1" borderId="35" fillId="4" fontId="0" numFmtId="164" xfId="0">
      <alignment horizontal="right"/>
      <protection hidden="1"/>
    </xf>
    <xf applyAlignment="1" applyFont="1" borderId="0" fillId="0" fontId="20" numFmtId="0" xfId="0">
      <alignment vertical="center"/>
    </xf>
    <xf applyAlignment="1" applyBorder="1" applyFill="1" applyFont="1" applyProtection="1" borderId="35" fillId="8" fontId="0" numFmtId="0" xfId="0">
      <protection hidden="1"/>
    </xf>
    <xf applyFont="1" applyProtection="1" borderId="0" fillId="0" fontId="22" numFmtId="0" xfId="0">
      <protection locked="0"/>
    </xf>
    <xf applyFont="1" applyProtection="1" borderId="0" fillId="0" fontId="19" numFmtId="0" xfId="0">
      <protection hidden="1"/>
    </xf>
    <xf applyAlignment="1" applyBorder="1" applyFill="1" applyFont="1" applyProtection="1" borderId="31" fillId="5" fontId="2" numFmtId="0" xfId="0">
      <alignment horizontal="center" vertical="center" wrapText="1"/>
      <protection hidden="1"/>
    </xf>
    <xf applyAlignment="1" applyBorder="1" applyFill="1" applyFont="1" applyProtection="1" borderId="32" fillId="5" fontId="2" numFmtId="0" xfId="0">
      <alignment horizontal="center" vertical="center"/>
      <protection hidden="1"/>
    </xf>
    <xf applyAlignment="1" applyBorder="1" applyFill="1" applyFont="1" applyProtection="1" borderId="32" fillId="5" fontId="2" numFmtId="0" xfId="0">
      <alignment horizontal="center" vertical="center" wrapText="1"/>
      <protection hidden="1"/>
    </xf>
    <xf applyAlignment="1" applyBorder="1" applyFill="1" applyFont="1" applyProtection="1" borderId="33" fillId="5" fontId="2" numFmtId="0" xfId="0">
      <alignment horizontal="center" vertical="center" wrapText="1"/>
      <protection hidden="1"/>
    </xf>
    <xf applyFont="1" applyProtection="1" borderId="0" fillId="0" fontId="15" numFmtId="0" xfId="0">
      <protection hidden="1"/>
    </xf>
    <xf applyAlignment="1" applyBorder="1" applyFill="1" applyProtection="1" borderId="24" fillId="8" fontId="0" numFmtId="0" xfId="0">
      <alignment horizontal="left"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Font="1" applyProtection="1" borderId="0" fillId="0" fontId="21" numFmtId="0" xfId="0">
      <alignment vertical="center" wrapText="1"/>
      <protection hidden="1"/>
    </xf>
    <xf applyAlignment="1" applyBorder="1" applyFill="1" applyProtection="1" borderId="24" fillId="8" fontId="0" numFmtId="0" xfId="0">
      <alignment horizontal="left"/>
      <protection hidden="1"/>
    </xf>
    <xf applyFont="1" applyProtection="1" borderId="0" fillId="0" fontId="7" numFmtId="0" xfId="0">
      <protection hidden="1"/>
    </xf>
    <xf applyNumberFormat="1" applyProtection="1" borderId="0" fillId="0" fontId="0" numFmtId="164" xfId="0">
      <protection locked="0"/>
    </xf>
    <xf applyAlignment="1" applyBorder="1" applyFill="1" applyProtection="1" borderId="39"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Protection="1" borderId="52" fillId="5" fontId="2" numFmtId="0" xfId="0">
      <alignment horizontal="center" vertical="center" wrapText="1"/>
      <protection hidden="1"/>
    </xf>
    <xf applyAlignment="1" applyBorder="1" applyFill="1" applyFont="1" applyNumberFormat="1" applyProtection="1" borderId="0" fillId="0" fontId="2" numFmtId="164"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5" numFmtId="164" xfId="0">
      <alignment horizontal="left" vertical="center" wrapText="1"/>
      <protection hidden="1"/>
    </xf>
    <xf applyAlignment="1" applyBorder="1" applyFill="1" applyFont="1" applyProtection="1" borderId="0" fillId="0" fontId="25" numFmtId="0" xfId="0">
      <alignment horizontal="left" vertical="center" wrapText="1"/>
      <protection hidden="1"/>
    </xf>
    <xf applyAlignment="1" applyBorder="1" applyFill="1" applyFont="1" applyNumberFormat="1" applyProtection="1" borderId="0" fillId="0" fontId="2" numFmtId="2" xfId="0">
      <alignment horizontal="left" vertical="center" wrapText="1"/>
      <protection hidden="1"/>
    </xf>
    <xf applyAlignment="1" applyBorder="1" applyFill="1" applyFont="1" applyNumberFormat="1" applyProtection="1" borderId="0" fillId="0" fontId="25"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6" numFmtId="0" xfId="0">
      <alignment horizontal="center" vertical="center"/>
      <protection hidden="1"/>
    </xf>
    <xf applyBorder="1" applyFill="1" applyFont="1" applyNumberFormat="1" applyProtection="1" borderId="0" fillId="0" fontId="27" numFmtId="0" xfId="0">
      <protection hidden="1"/>
    </xf>
    <xf applyBorder="1" applyFill="1" applyFont="1" applyNumberFormat="1" applyProtection="1" borderId="0" fillId="0" fontId="27" numFmtId="164" xfId="0">
      <protection hidden="1"/>
    </xf>
    <xf applyAlignment="1" applyBorder="1" applyFill="1" applyFont="1" applyNumberFormat="1" applyProtection="1" borderId="0" fillId="0" fontId="27" numFmtId="164" xfId="0">
      <alignment horizontal="right" vertical="center"/>
      <protection hidden="1"/>
    </xf>
    <xf applyAlignment="1" applyBorder="1" applyFill="1" applyFont="1" applyNumberFormat="1" applyProtection="1" borderId="0" fillId="0" fontId="28" numFmtId="164" xfId="0">
      <alignment horizontal="center" vertical="center"/>
      <protection hidden="1"/>
    </xf>
    <xf applyAlignment="1" applyBorder="1" applyFill="1" applyFont="1" applyProtection="1" borderId="0" fillId="0" fontId="27" numFmtId="9" xfId="2">
      <alignment horizontal="right" vertical="center"/>
      <protection hidden="1"/>
    </xf>
    <xf applyAlignment="1" applyBorder="1" applyFill="1" applyFont="1" applyProtection="1" borderId="36" fillId="9" fontId="0" numFmtId="0" xfId="0">
      <alignment wrapText="1"/>
      <protection hidden="1"/>
    </xf>
    <xf applyBorder="1" applyFill="1" applyFont="1" applyProtection="1" borderId="36" fillId="9" fontId="0" numFmtId="0" xfId="0">
      <protection hidden="1"/>
    </xf>
    <xf applyAlignment="1" applyBorder="1" applyFill="1" applyFont="1" applyProtection="1" borderId="35" fillId="9" fontId="0" numFmtId="0" xfId="0">
      <protection hidden="1"/>
    </xf>
    <xf applyBorder="1" applyFill="1" applyFont="1" applyProtection="1" borderId="35" fillId="9" fontId="0" numFmtId="0" xfId="0">
      <protection hidden="1"/>
    </xf>
    <xf applyAlignment="1" applyBorder="1" applyFill="1" applyFont="1" applyProtection="1" borderId="35" fillId="10" fontId="0" numFmtId="0" xfId="0">
      <protection hidden="1"/>
    </xf>
    <xf applyBorder="1" applyFill="1" applyFont="1" applyProtection="1" borderId="35" fillId="10" fontId="0" numFmtId="0" xfId="0">
      <protection hidden="1"/>
    </xf>
    <xf applyAlignment="1" applyBorder="1" applyFill="1" applyFont="1" applyNumberFormat="1" applyProtection="1" borderId="35" fillId="10" fontId="0" numFmtId="9" xfId="0">
      <alignment horizontal="right" vertical="center"/>
      <protection hidden="1"/>
    </xf>
    <xf applyAlignment="1" applyBorder="1" applyFill="1" applyFont="1" applyProtection="1" borderId="38" fillId="10" fontId="0" numFmtId="0" xfId="0">
      <protection hidden="1"/>
    </xf>
    <xf applyBorder="1" applyFill="1" applyFont="1" applyProtection="1" borderId="38" fillId="10" fontId="0" numFmtId="0" xfId="0">
      <protection hidden="1"/>
    </xf>
    <xf applyAlignment="1" applyBorder="1" applyFill="1" applyFont="1" applyNumberFormat="1" applyProtection="1" borderId="38" fillId="10" fontId="0" numFmtId="9" xfId="0">
      <alignment horizontal="right" vertical="center"/>
      <protection hidden="1"/>
    </xf>
    <xf applyAlignment="1" applyBorder="1" applyFill="1" applyFont="1" applyProtection="1" borderId="36" fillId="11" fontId="0" numFmtId="0" xfId="0">
      <alignment wrapText="1"/>
      <protection hidden="1"/>
    </xf>
    <xf applyBorder="1" applyFill="1" applyFont="1" applyProtection="1" borderId="36" fillId="11" fontId="0" numFmtId="0" xfId="0">
      <protection hidden="1"/>
    </xf>
    <xf applyAlignment="1" applyBorder="1" applyFill="1" applyFont="1" applyNumberFormat="1" applyProtection="1" borderId="36" fillId="11" fontId="0" numFmtId="9" xfId="0">
      <alignment horizontal="right" vertical="center"/>
      <protection hidden="1"/>
    </xf>
    <xf applyAlignment="1" applyBorder="1" applyFill="1" applyFont="1" applyNumberFormat="1" applyProtection="1" borderId="35" fillId="10" fontId="0" numFmtId="165" xfId="0">
      <alignment horizontal="right" vertical="center"/>
      <protection hidden="1"/>
    </xf>
    <xf applyAlignment="1" applyBorder="1" applyFill="1" applyFont="1" applyNumberFormat="1" applyProtection="1" borderId="38" fillId="10" fontId="0" numFmtId="165" xfId="0">
      <alignment horizontal="right" vertical="center"/>
      <protection hidden="1"/>
    </xf>
    <xf applyAlignment="1" applyBorder="1" applyFill="1" applyFont="1" applyNumberFormat="1" applyProtection="1" borderId="36" fillId="11" fontId="0" numFmtId="165" xfId="0">
      <alignment horizontal="right" vertical="center"/>
      <protection hidden="1"/>
    </xf>
    <xf applyAlignment="1" applyBorder="1" applyFill="1" applyFont="1" applyNumberFormat="1" applyProtection="1" borderId="37" fillId="4" fontId="0" numFmtId="165" xfId="0">
      <alignment horizontal="center" vertical="center"/>
      <protection hidden="1"/>
    </xf>
    <xf applyBorder="1" borderId="7" fillId="0" fontId="0" numFmtId="0" xfId="0"/>
    <xf applyBorder="1" applyFill="1" applyProtection="1" borderId="1" fillId="12" fontId="0" numFmtId="0" xfId="0">
      <protection hidden="1"/>
    </xf>
    <xf applyBorder="1" applyFill="1" applyProtection="1" borderId="8" fillId="12" fontId="0" numFmtId="0" xfId="0">
      <protection hidden="1"/>
    </xf>
    <xf applyBorder="1" applyFont="1" applyProtection="1" borderId="1" fillId="0" fontId="0" numFmtId="43" xfId="3">
      <protection hidden="1"/>
    </xf>
    <xf applyBorder="1" applyFont="1" applyProtection="1" borderId="8" fillId="0" fontId="0" numFmtId="43" xfId="3">
      <protection hidden="1"/>
    </xf>
    <xf applyAlignment="1" applyBorder="1" applyFont="1" applyNumberFormat="1" applyProtection="1" borderId="1" fillId="0" fontId="0" numFmtId="2" xfId="3">
      <alignment horizontal="center"/>
      <protection hidden="1"/>
    </xf>
    <xf applyBorder="1" applyFill="1" applyProtection="1" borderId="2" fillId="12" fontId="0" numFmtId="0" xfId="0">
      <protection hidden="1"/>
    </xf>
    <xf applyBorder="1" applyFont="1" applyProtection="1" borderId="2" fillId="0" fontId="0" numFmtId="43" xfId="3">
      <protection hidden="1"/>
    </xf>
    <xf applyBorder="1" applyFont="1" applyProtection="1" borderId="18" fillId="0" fontId="0" numFmtId="43" xfId="3">
      <protection hidden="1"/>
    </xf>
    <xf applyBorder="1" applyFill="1" applyProtection="1" borderId="53" fillId="12" fontId="0" numFmtId="0" xfId="0">
      <protection hidden="1"/>
    </xf>
    <xf applyBorder="1" applyFont="1" applyProtection="1" borderId="25" fillId="0" fontId="0" numFmtId="43" xfId="3">
      <protection hidden="1"/>
    </xf>
    <xf applyBorder="1" applyFont="1" applyProtection="1" borderId="54" fillId="0" fontId="0" numFmtId="43" xfId="3">
      <protection hidden="1"/>
    </xf>
    <xf applyBorder="1" applyFill="1" applyProtection="1" borderId="9" fillId="12" fontId="0" numFmtId="0" xfId="0">
      <protection hidden="1"/>
    </xf>
    <xf applyBorder="1" applyFill="1" applyProtection="1" borderId="10" fillId="0" fontId="0" numFmtId="0" xfId="0">
      <protection hidden="1"/>
    </xf>
    <xf applyBorder="1" applyProtection="1" borderId="11" fillId="0" fontId="0" numFmtId="0" xfId="0">
      <protection hidden="1"/>
    </xf>
    <xf applyAlignment="1" applyBorder="1" applyFont="1" applyProtection="1" borderId="8" fillId="0" fontId="0" numFmtId="43" xfId="3">
      <alignment horizontal="center"/>
      <protection hidden="1"/>
    </xf>
    <xf applyNumberFormat="1" applyProtection="1" borderId="0" fillId="0" fontId="0" numFmtId="165" xfId="0">
      <protection hidden="1"/>
    </xf>
    <xf applyAlignment="1" applyBorder="1" applyFill="1" applyFont="1" applyNumberFormat="1" applyProtection="1" borderId="22" fillId="4" fontId="11" numFmtId="165" xfId="0">
      <alignment horizontal="center" vertical="center"/>
      <protection hidden="1"/>
    </xf>
    <xf applyBorder="1" applyFill="1" applyFont="1" applyProtection="1" borderId="24" fillId="8" fontId="0" numFmtId="0" xfId="0">
      <protection hidden="1"/>
    </xf>
    <xf applyBorder="1" applyFill="1" applyFont="1" applyProtection="1" borderId="58" fillId="8" fontId="0" numFmtId="0" xfId="0">
      <protection hidden="1"/>
    </xf>
    <xf applyAlignment="1" applyBorder="1" applyFill="1" applyFont="1" applyProtection="1" borderId="44" fillId="9" fontId="0" numFmtId="0" xfId="0">
      <alignment horizontal="center" vertical="center"/>
      <protection hidden="1"/>
    </xf>
    <xf applyAlignment="1" applyBorder="1" applyFill="1" applyFont="1" applyProtection="1" borderId="24" fillId="9" fontId="0" numFmtId="0" xfId="0">
      <alignment horizontal="center"/>
      <protection hidden="1"/>
    </xf>
    <xf applyAlignment="1" applyBorder="1" applyFill="1" applyFont="1" applyProtection="1" borderId="24" fillId="10" fontId="0" numFmtId="0" xfId="0">
      <alignment horizontal="center"/>
      <protection hidden="1"/>
    </xf>
    <xf applyAlignment="1" applyBorder="1" applyFill="1" applyFont="1" applyProtection="1" borderId="39" fillId="10" fontId="0" numFmtId="0" xfId="0">
      <alignment horizontal="center"/>
      <protection hidden="1"/>
    </xf>
    <xf applyAlignment="1" applyBorder="1" applyFill="1" applyFont="1" applyProtection="1" borderId="44" fillId="11" fontId="0" numFmtId="0" xfId="0">
      <alignment horizontal="center" vertical="center"/>
      <protection hidden="1"/>
    </xf>
    <xf applyBorder="1" applyFill="1" applyFont="1" applyProtection="1" borderId="47" fillId="8" fontId="11" numFmtId="0" xfId="0">
      <protection hidden="1"/>
    </xf>
    <xf applyBorder="1" applyFill="1" applyFont="1" applyProtection="1" borderId="38" fillId="11" fontId="0" numFmtId="0" xfId="0">
      <protection hidden="1"/>
    </xf>
    <xf applyAlignment="1" applyFont="1" borderId="0" fillId="0" fontId="32" numFmtId="0" xfId="0">
      <alignment vertical="center"/>
    </xf>
    <xf applyBorder="1" applyFill="1" applyProtection="1" borderId="59" fillId="13" fontId="0" numFmtId="0" xfId="0">
      <protection hidden="1"/>
    </xf>
    <xf applyBorder="1" applyFill="1" applyProtection="1" borderId="60" fillId="13" fontId="0" numFmtId="0" xfId="0">
      <protection hidden="1"/>
    </xf>
    <xf applyBorder="1" applyFill="1" applyProtection="1" borderId="61" fillId="13" fontId="0" numFmtId="0" xfId="0">
      <protection hidden="1"/>
    </xf>
    <xf applyAlignment="1" applyBorder="1" applyFill="1" applyProtection="1" borderId="63" fillId="13" fontId="0" numFmtId="0" xfId="0">
      <alignment wrapText="1"/>
      <protection hidden="1"/>
    </xf>
    <xf applyBorder="1" applyFill="1" applyProtection="1" borderId="62" fillId="13" fontId="0" numFmtId="0" xfId="0">
      <protection hidden="1"/>
    </xf>
    <xf applyBorder="1" applyFill="1" applyProtection="1" borderId="0" fillId="13" fontId="0" numFmtId="0" xfId="0">
      <protection hidden="1"/>
    </xf>
    <xf applyAlignment="1" applyBorder="1" applyFill="1" applyProtection="1" borderId="0" fillId="13" fontId="0" numFmtId="0" xfId="0">
      <alignment horizontal="left"/>
      <protection hidden="1"/>
    </xf>
    <xf applyAlignment="1" applyBorder="1" applyFill="1" applyProtection="1" borderId="0" fillId="13" fontId="0" numFmtId="0" xfId="0">
      <alignment vertical="center"/>
      <protection hidden="1"/>
    </xf>
    <xf applyAlignment="1" applyBorder="1" applyFill="1" applyProtection="1" borderId="63" fillId="13" fontId="0" numFmtId="0" xfId="0">
      <alignment vertical="center"/>
      <protection hidden="1"/>
    </xf>
    <xf applyBorder="1" applyFill="1" applyFont="1" applyProtection="1" borderId="0" fillId="13" fontId="30" numFmtId="0" xfId="0">
      <protection hidden="1"/>
    </xf>
    <xf applyBorder="1" applyFill="1" applyFont="1" applyProtection="1" borderId="63" fillId="13" fontId="31" numFmtId="0" xfId="0">
      <protection hidden="1"/>
    </xf>
    <xf applyBorder="1" applyFill="1" applyNumberFormat="1" applyProtection="1" borderId="10" fillId="12" fontId="0" numFmtId="49" xfId="0">
      <protection hidden="1" locked="0"/>
    </xf>
    <xf applyBorder="1" applyFill="1" applyProtection="1" borderId="10" fillId="12" fontId="0" numFmtId="0" xfId="0">
      <protection hidden="1"/>
    </xf>
    <xf applyBorder="1" applyFill="1" applyNumberFormat="1" applyProtection="1" borderId="1" fillId="12" fontId="0" numFmtId="49" xfId="0">
      <protection hidden="1" locked="0"/>
    </xf>
    <xf applyAlignment="1" applyBorder="1" applyFill="1" applyFont="1" applyProtection="1" borderId="8" fillId="12" fontId="2" numFmtId="0" xfId="0">
      <alignment vertical="center" wrapText="1"/>
      <protection hidden="1"/>
    </xf>
    <xf applyAlignment="1" applyBorder="1" applyFill="1" applyFont="1" applyProtection="1" borderId="1" fillId="12" fontId="2" numFmtId="0" xfId="0">
      <alignment vertical="center" wrapText="1"/>
      <protection hidden="1"/>
    </xf>
    <xf applyAlignment="1" applyBorder="1" applyProtection="1" borderId="0" fillId="0" fontId="0" numFmtId="0" xfId="0">
      <alignment wrapText="1"/>
      <protection hidden="1"/>
    </xf>
    <xf applyAlignment="1" applyBorder="1" applyFill="1" applyNumberFormat="1" applyProtection="1" borderId="73" fillId="14" fontId="0" numFmtId="49" xfId="0">
      <alignment vertical="center"/>
      <protection hidden="1" locked="0"/>
    </xf>
    <xf applyAlignment="1" applyBorder="1" applyFill="1" applyNumberFormat="1" applyProtection="1" borderId="74" fillId="14" fontId="0" numFmtId="49" xfId="0">
      <alignment vertical="center"/>
      <protection hidden="1" locked="0"/>
    </xf>
    <xf applyAlignment="1" applyBorder="1" applyFill="1" applyProtection="1" borderId="74" fillId="14" fontId="0" numFmtId="0" xfId="0">
      <alignment vertical="center"/>
      <protection hidden="1" locked="0"/>
    </xf>
    <xf applyAlignment="1" applyBorder="1" applyFill="1" applyProtection="1" borderId="75" fillId="14" fontId="0" numFmtId="0" xfId="0">
      <alignment vertical="center"/>
      <protection hidden="1" locked="0"/>
    </xf>
    <xf applyAlignment="1" applyBorder="1" applyFill="1" applyProtection="1" borderId="76" fillId="15" fontId="0" numFmtId="0" xfId="0">
      <alignment vertical="center" wrapText="1"/>
      <protection hidden="1" locked="0"/>
    </xf>
    <xf applyAlignment="1" applyBorder="1" applyFill="1" applyProtection="1" borderId="75" fillId="15" fontId="0" numFmtId="0" xfId="0">
      <alignment vertical="center"/>
      <protection hidden="1" locked="0"/>
    </xf>
    <xf applyAlignment="1" applyBorder="1" applyFill="1" applyProtection="1" borderId="9" fillId="16" fontId="0" numFmtId="0" xfId="0">
      <alignment vertical="center"/>
      <protection hidden="1" locked="0"/>
    </xf>
    <xf applyAlignment="1" applyBorder="1" applyFill="1" applyFont="1" applyProtection="1" borderId="77" fillId="17" fontId="2" numFmtId="0" xfId="0">
      <alignment horizontal="center" wrapText="1"/>
      <protection hidden="1"/>
    </xf>
    <xf applyAlignment="1" applyBorder="1" applyFill="1" applyFont="1" applyProtection="1" borderId="78" fillId="17" fontId="2" numFmtId="0" xfId="0">
      <alignment horizontal="center" wrapText="1"/>
      <protection hidden="1"/>
    </xf>
    <xf borderId="0" fillId="0" fontId="1" numFmtId="0" xfId="4"/>
    <xf applyFill="1" borderId="0" fillId="0" fontId="1" numFmtId="0" xfId="4"/>
    <xf applyProtection="1" borderId="0" fillId="0" fontId="1" numFmtId="0" xfId="4">
      <protection hidden="1"/>
    </xf>
    <xf applyFill="1" applyProtection="1" borderId="0" fillId="0" fontId="1" numFmtId="0" xfId="4">
      <protection hidden="1"/>
    </xf>
    <xf applyAlignment="1" applyBorder="1" applyFill="1" applyFont="1" applyProtection="1" borderId="0" fillId="0" fontId="33" numFmtId="0" xfId="4">
      <alignment vertical="center" wrapText="1"/>
      <protection hidden="1"/>
    </xf>
    <xf applyAlignment="1" applyBorder="1" applyFill="1" applyFont="1" borderId="0" fillId="0" fontId="33" numFmtId="0" xfId="4">
      <alignment horizontal="center" vertical="center" wrapText="1"/>
    </xf>
    <xf applyBorder="1" applyFill="1" applyProtection="1" borderId="11" fillId="19" fontId="1" numFmtId="0" xfId="4">
      <protection hidden="1" locked="0"/>
    </xf>
    <xf applyAlignment="1" applyBorder="1" applyFill="1" applyProtection="1" borderId="9" fillId="19" fontId="1" numFmtId="0" xfId="4">
      <alignment wrapText="1"/>
      <protection hidden="1"/>
    </xf>
    <xf applyBorder="1" applyFill="1" applyProtection="1" borderId="8" fillId="19" fontId="1" numFmtId="0" xfId="4">
      <protection hidden="1" locked="0"/>
    </xf>
    <xf applyAlignment="1" applyBorder="1" applyFill="1" applyProtection="1" borderId="7" fillId="19" fontId="1" numFmtId="0" xfId="4">
      <alignment wrapText="1"/>
      <protection hidden="1"/>
    </xf>
    <xf applyBorder="1" applyProtection="1" borderId="8" fillId="0" fontId="1" numFmtId="0" xfId="4">
      <protection hidden="1" locked="0"/>
    </xf>
    <xf applyAlignment="1" applyBorder="1" applyProtection="1" borderId="7" fillId="0" fontId="1" numFmtId="0" xfId="4">
      <alignment wrapText="1"/>
      <protection hidden="1"/>
    </xf>
    <xf applyBorder="1" applyFill="1" applyFont="1" applyProtection="1" borderId="8" fillId="19" fontId="1" numFmtId="0" xfId="4">
      <protection hidden="1" locked="0"/>
    </xf>
    <xf applyBorder="1" applyFont="1" applyProtection="1" borderId="8" fillId="0" fontId="1" numFmtId="0" xfId="4">
      <protection hidden="1" locked="0"/>
    </xf>
    <xf applyBorder="1" applyFill="1" applyProtection="1" borderId="8" fillId="0" fontId="1" numFmtId="0" xfId="4">
      <protection hidden="1" locked="0"/>
    </xf>
    <xf applyAlignment="1" applyBorder="1" applyFill="1" applyProtection="1" borderId="7" fillId="0" fontId="1" numFmtId="0" xfId="4">
      <alignment wrapText="1"/>
      <protection hidden="1"/>
    </xf>
    <xf applyAlignment="1" applyFont="1" borderId="0" fillId="0" fontId="34" numFmtId="0" xfId="4">
      <alignment horizontal="left" indent="3" vertical="center"/>
    </xf>
    <xf applyBorder="1" applyFont="1" applyProtection="1" borderId="6" fillId="0" fontId="1" numFmtId="0" xfId="4">
      <protection hidden="1" locked="0"/>
    </xf>
    <xf applyAlignment="1" applyBorder="1" applyProtection="1" borderId="4" fillId="0" fontId="1" numFmtId="0" xfId="4">
      <alignment wrapText="1"/>
      <protection hidden="1"/>
    </xf>
    <xf applyBorder="1" applyProtection="1" borderId="62" fillId="0" fontId="1" numFmtId="0" xfId="4">
      <protection hidden="1"/>
    </xf>
    <xf applyBorder="1" applyProtection="1" borderId="0" fillId="0" fontId="1" numFmtId="0" xfId="4">
      <protection hidden="1"/>
    </xf>
    <xf applyBorder="1" applyProtection="1" borderId="63" fillId="0" fontId="1" numFmtId="0" xfId="4">
      <protection hidden="1"/>
    </xf>
    <xf applyBorder="1" borderId="84" fillId="0" fontId="1" numFmtId="0" xfId="4"/>
    <xf applyAlignment="1" applyBorder="1" borderId="0" fillId="0" fontId="1" numFmtId="0" xfId="4">
      <alignment wrapText="1"/>
    </xf>
    <xf applyNumberFormat="1" borderId="0" fillId="0" fontId="0" numFmtId="14" xfId="0"/>
    <xf applyAlignment="1" applyBorder="1" applyFill="1" applyProtection="1" borderId="74" fillId="15" fontId="0" numFmtId="0" xfId="0">
      <alignment vertical="center" wrapText="1"/>
      <protection hidden="1" locked="0"/>
    </xf>
    <xf applyAlignment="1" applyBorder="1" applyFill="1" applyFont="1" applyNumberFormat="1" applyProtection="1" borderId="36" fillId="7" fontId="24" numFmtId="1" xfId="2">
      <alignment horizontal="center" vertical="center"/>
      <protection locked="0"/>
    </xf>
    <xf applyAlignment="1" applyBorder="1" applyFill="1" applyFont="1" applyNumberFormat="1" applyProtection="1" borderId="35" fillId="4" fontId="0" numFmtId="165" xfId="0">
      <alignment horizontal="center" vertical="center" wrapText="1"/>
      <protection hidden="1"/>
    </xf>
    <xf applyAlignment="1" applyBorder="1" applyFill="1" applyFont="1" applyNumberFormat="1" applyProtection="1" borderId="36" fillId="4" fontId="0" numFmtId="165" xfId="0">
      <alignment horizontal="center" vertical="center" wrapText="1"/>
      <protection hidden="1"/>
    </xf>
    <xf applyAlignment="1" applyBorder="1" applyFill="1" applyNumberFormat="1" applyProtection="1" borderId="34" fillId="4" fontId="0" numFmtId="165" xfId="0">
      <alignment horizontal="center" vertical="center"/>
      <protection hidden="1"/>
    </xf>
    <xf applyAlignment="1" applyBorder="1" applyFill="1" applyNumberFormat="1" applyProtection="1" borderId="38" fillId="4" fontId="0" numFmtId="165" xfId="0">
      <alignment horizontal="center" vertical="center"/>
      <protection hidden="1"/>
    </xf>
    <xf applyAlignment="1" applyBorder="1" applyFill="1" applyNumberFormat="1" applyProtection="1" borderId="35" fillId="4" fontId="0" numFmtId="1" xfId="0">
      <alignment horizontal="center" vertical="center"/>
      <protection hidden="1"/>
    </xf>
    <xf applyAlignment="1" applyBorder="1" applyFill="1" applyFont="1" applyProtection="1" borderId="35" fillId="4" fontId="0" numFmtId="0" xfId="0">
      <alignment horizontal="center"/>
      <protection hidden="1"/>
    </xf>
    <xf applyAlignment="1" applyBorder="1" applyFill="1" applyNumberFormat="1" applyProtection="1" borderId="23"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NumberFormat="1" applyProtection="1" borderId="41" fillId="4" fontId="0" numFmtId="2" xfId="0">
      <alignment horizontal="center" vertical="center"/>
      <protection hidden="1"/>
    </xf>
    <xf applyAlignment="1" applyBorder="1" applyFill="1" applyFont="1" applyNumberFormat="1" applyProtection="1" borderId="39" fillId="4" fontId="25" numFmtId="2" xfId="0">
      <alignment horizontal="left" vertical="center" wrapText="1"/>
      <protection hidden="1"/>
    </xf>
    <xf applyAlignment="1" applyBorder="1" applyFill="1" applyFont="1" applyNumberFormat="1" applyProtection="1" borderId="50" fillId="4" fontId="25" numFmtId="2" xfId="0">
      <alignment horizontal="left" vertical="center" wrapText="1"/>
      <protection hidden="1"/>
    </xf>
    <xf applyAlignment="1" applyBorder="1" applyFill="1" applyFont="1" applyNumberFormat="1" applyProtection="1" borderId="51" fillId="4" fontId="25" numFmtId="2" xfId="0">
      <alignment horizontal="left" vertical="center" wrapText="1"/>
      <protection hidden="1"/>
    </xf>
    <xf applyAlignment="1" applyBorder="1" applyFill="1" applyFont="1" applyNumberFormat="1" applyProtection="1" borderId="44" fillId="7" fontId="2" numFmtId="2" xfId="0">
      <alignment horizontal="left" vertical="center" wrapText="1"/>
      <protection hidden="1"/>
    </xf>
    <xf applyAlignment="1" applyBorder="1" applyFill="1" applyFont="1" applyNumberFormat="1" applyProtection="1" borderId="45" fillId="7" fontId="2" numFmtId="2" xfId="0">
      <alignment horizontal="left" vertical="center" wrapText="1"/>
      <protection hidden="1"/>
    </xf>
    <xf applyAlignment="1" applyBorder="1" applyFill="1" applyFont="1" applyNumberFormat="1" applyProtection="1" borderId="46" fillId="7" fontId="2" numFmtId="2" xfId="0">
      <alignment horizontal="left" vertical="center" wrapText="1"/>
      <protection hidden="1"/>
    </xf>
    <xf applyAlignment="1" applyBorder="1" applyFill="1" applyFont="1" applyNumberFormat="1" applyProtection="1" borderId="47" fillId="4" fontId="25" numFmtId="2" xfId="0">
      <alignment horizontal="left" vertical="center" wrapText="1"/>
      <protection hidden="1"/>
    </xf>
    <xf applyAlignment="1" applyBorder="1" applyFill="1" applyFont="1" applyNumberFormat="1" applyProtection="1" borderId="48" fillId="4" fontId="25" numFmtId="2" xfId="0">
      <alignment horizontal="left" vertical="center" wrapText="1"/>
      <protection hidden="1"/>
    </xf>
    <xf applyAlignment="1" applyBorder="1" applyFill="1" applyFont="1" applyNumberFormat="1" applyProtection="1" borderId="49" fillId="4" fontId="25" numFmtId="2" xfId="0">
      <alignment horizontal="left" vertical="center" wrapText="1"/>
      <protection hidden="1"/>
    </xf>
    <xf applyAlignment="1" applyBorder="1" applyFill="1" applyFont="1" applyProtection="1" borderId="31" fillId="7" fontId="23" numFmtId="0" xfId="0">
      <alignment horizontal="center" vertical="center" wrapText="1"/>
      <protection locked="0"/>
    </xf>
    <xf applyAlignment="1" applyBorder="1" applyFill="1" applyFont="1" applyProtection="1" borderId="30" fillId="7" fontId="23" numFmtId="0" xfId="0">
      <alignment horizontal="center" vertical="center" wrapText="1"/>
      <protection locked="0"/>
    </xf>
    <xf applyAlignment="1" applyBorder="1" applyFill="1" applyFont="1" applyNumberFormat="1" applyProtection="1" borderId="23" fillId="4" fontId="25" numFmtId="164" xfId="0">
      <alignment horizontal="left" vertical="center" wrapText="1"/>
      <protection hidden="1"/>
    </xf>
    <xf applyAlignment="1" applyBorder="1" applyFill="1" applyFont="1" applyNumberFormat="1" applyProtection="1" borderId="40" fillId="4" fontId="25" numFmtId="164" xfId="0">
      <alignment horizontal="left" vertical="center" wrapText="1"/>
      <protection hidden="1"/>
    </xf>
    <xf applyAlignment="1" applyBorder="1" applyFill="1" applyFont="1" applyNumberFormat="1" applyProtection="1" borderId="41" fillId="4" fontId="25" numFmtId="164" xfId="0">
      <alignment horizontal="left" vertical="center" wrapText="1"/>
      <protection hidden="1"/>
    </xf>
    <xf applyAlignment="1" applyBorder="1" applyFill="1" applyFont="1" applyProtection="1" borderId="24" fillId="4" fontId="25" numFmtId="0" xfId="0">
      <alignment horizontal="left" vertical="center" wrapText="1"/>
      <protection hidden="1"/>
    </xf>
    <xf applyAlignment="1" applyBorder="1" applyFill="1" applyFont="1" applyProtection="1" borderId="42" fillId="4" fontId="25" numFmtId="0" xfId="0">
      <alignment horizontal="left" vertical="center" wrapText="1"/>
      <protection hidden="1"/>
    </xf>
    <xf applyAlignment="1" applyBorder="1" applyFill="1" applyFont="1" applyProtection="1" borderId="43" fillId="4" fontId="25" numFmtId="0" xfId="0">
      <alignment horizontal="left" vertical="center" wrapText="1"/>
      <protection hidden="1"/>
    </xf>
    <xf applyAlignment="1" applyBorder="1" applyFill="1" applyFont="1" applyProtection="1" borderId="26" fillId="7" fontId="23" numFmtId="0" xfId="0">
      <alignment horizontal="center" vertical="center"/>
      <protection locked="0"/>
    </xf>
    <xf applyAlignment="1" applyBorder="1" applyFill="1" applyFont="1" applyProtection="1" borderId="29" fillId="7" fontId="23" numFmtId="0" xfId="0">
      <alignment horizontal="center" vertical="center"/>
      <protection locked="0"/>
    </xf>
    <xf applyAlignment="1" applyBorder="1" applyFill="1" applyFont="1" applyProtection="1" borderId="32" fillId="7" fontId="23" numFmtId="0" xfId="0">
      <alignment horizontal="left" vertical="center" wrapText="1"/>
      <protection locked="0"/>
    </xf>
    <xf applyAlignment="1" applyBorder="1" applyFill="1" applyFont="1" applyProtection="1" borderId="28" fillId="7" fontId="23" numFmtId="0" xfId="0">
      <alignment horizontal="left" vertical="center" wrapText="1"/>
      <protection locked="0"/>
    </xf>
    <xf applyAlignment="1" applyBorder="1" applyFill="1" applyFont="1" applyNumberFormat="1" applyProtection="1" borderId="25" fillId="7" fontId="23" numFmtId="1" xfId="0">
      <alignment horizontal="center" vertical="center"/>
      <protection locked="0"/>
    </xf>
    <xf applyAlignment="1" applyBorder="1" applyFill="1" applyFont="1" applyNumberFormat="1" applyProtection="1" borderId="27" fillId="7" fontId="23" numFmtId="1" xfId="0">
      <alignment horizontal="center" vertical="center"/>
      <protection locked="0"/>
    </xf>
    <xf applyAlignment="1" applyBorder="1" applyFill="1" applyFont="1" applyProtection="1" borderId="32" fillId="7" fontId="23" numFmtId="0" xfId="0">
      <alignment horizontal="center" vertical="center" wrapText="1"/>
      <protection locked="0"/>
    </xf>
    <xf applyAlignment="1" applyBorder="1" applyFill="1" applyFont="1" applyProtection="1" borderId="28" fillId="7" fontId="23" numFmtId="0" xfId="0">
      <alignment horizontal="center" vertical="center" wrapText="1"/>
      <protection locked="0"/>
    </xf>
    <xf applyAlignment="1" applyBorder="1" applyFill="1" applyFont="1" applyProtection="1" borderId="25" fillId="7" fontId="23" numFmtId="0" xfId="0">
      <alignment horizontal="center" vertical="center"/>
      <protection locked="0"/>
    </xf>
    <xf applyAlignment="1" applyBorder="1" applyFill="1" applyFont="1" applyProtection="1" borderId="27" fillId="7" fontId="23" numFmtId="0" xfId="0">
      <alignment horizontal="center" vertical="center"/>
      <protection locked="0"/>
    </xf>
    <xf applyAlignment="1" applyBorder="1" applyFill="1" applyFont="1" applyNumberFormat="1" applyProtection="1" borderId="25" fillId="7" fontId="23" numFmtId="1" xfId="0">
      <alignment horizontal="center" vertical="center"/>
      <protection hidden="1" locked="0"/>
    </xf>
    <xf applyAlignment="1" applyBorder="1" applyFill="1" applyFont="1" applyNumberFormat="1" applyProtection="1" borderId="27" fillId="7" fontId="23" numFmtId="1" xfId="0">
      <alignment horizontal="center" vertical="center"/>
      <protection hidden="1" locked="0"/>
    </xf>
    <xf applyAlignment="1" applyBorder="1" applyFont="1" borderId="1" fillId="0" fontId="12" numFmtId="0" xfId="0">
      <alignment vertical="center" wrapText="1"/>
    </xf>
    <xf applyAlignment="1" applyBorder="1" applyFill="1" applyFont="1" borderId="14" fillId="3" fontId="8" numFmtId="0" xfId="0">
      <alignment horizontal="center" vertical="center"/>
    </xf>
    <xf applyAlignment="1" applyBorder="1" applyFill="1" applyFont="1" borderId="15" fillId="3" fontId="8" numFmtId="0" xfId="0">
      <alignment horizontal="center" vertical="center"/>
    </xf>
    <xf applyAlignment="1" applyBorder="1" applyFill="1" applyFont="1" borderId="16" fillId="3" fontId="8" numFmtId="0" xfId="0">
      <alignment horizontal="center" vertical="center"/>
    </xf>
    <xf applyAlignment="1" applyBorder="1" applyFont="1" borderId="3" fillId="0" fontId="2" numFmtId="0" xfId="0">
      <alignment horizontal="center" vertical="center"/>
    </xf>
    <xf applyAlignment="1" applyBorder="1" applyFont="1" borderId="13" fillId="0" fontId="2" numFmtId="0" xfId="0">
      <alignment horizontal="center" vertical="center"/>
    </xf>
    <xf applyAlignment="1" applyBorder="1" applyFont="1" borderId="11" fillId="0" fontId="2" numFmtId="0" xfId="0">
      <alignment horizontal="center" vertical="center"/>
    </xf>
    <xf applyAlignment="1" applyBorder="1" applyFill="1" applyFont="1" borderId="20" fillId="3" fontId="8" numFmtId="0" xfId="0">
      <alignment horizontal="center" vertical="center"/>
    </xf>
    <xf applyAlignment="1" applyBorder="1" applyFill="1" applyFont="1" borderId="21" fillId="3" fontId="8" numFmtId="0" xfId="0">
      <alignment horizontal="center" vertical="center"/>
    </xf>
    <xf applyAlignment="1" applyBorder="1" applyFill="1" applyFont="1" borderId="19" fillId="3" fontId="8"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55" fillId="12" fontId="29" numFmtId="0" xfId="0">
      <alignment horizontal="center" wrapText="1"/>
      <protection hidden="1"/>
    </xf>
    <xf applyAlignment="1" applyBorder="1" applyFill="1" applyFont="1" applyProtection="1" borderId="56" fillId="12" fontId="29" numFmtId="0" xfId="0">
      <alignment horizontal="center" wrapText="1"/>
      <protection hidden="1"/>
    </xf>
    <xf applyAlignment="1" applyBorder="1" applyFill="1" applyFont="1" applyProtection="1" borderId="57" fillId="12" fontId="29" numFmtId="0" xfId="0">
      <alignment horizontal="center" wrapText="1"/>
      <protection hidden="1"/>
    </xf>
    <xf applyAlignment="1" applyBorder="1" applyFill="1" applyNumberFormat="1" applyProtection="1" borderId="0" fillId="13" fontId="0" numFmtId="166" xfId="0">
      <alignment horizontal="left"/>
      <protection hidden="1"/>
    </xf>
    <xf applyAlignment="1" applyBorder="1" applyFill="1" applyNumberFormat="1" applyProtection="1" borderId="62" fillId="13" fontId="0" numFmtId="166" xfId="0">
      <alignment horizontal="left"/>
      <protection hidden="1"/>
    </xf>
    <xf applyAlignment="1" applyBorder="1" applyFill="1" applyFont="1" applyProtection="1" borderId="83" fillId="16" fontId="2" numFmtId="0" xfId="0">
      <alignment horizontal="left" vertical="center" wrapText="1"/>
      <protection hidden="1"/>
    </xf>
    <xf applyAlignment="1" applyBorder="1" applyFill="1" applyFont="1" applyProtection="1" borderId="12" fillId="16" fontId="2" numFmtId="0" xfId="0">
      <alignment horizontal="left" vertical="center" wrapText="1"/>
      <protection hidden="1"/>
    </xf>
    <xf applyAlignment="1" applyBorder="1" applyFill="1" applyFont="1" applyProtection="1" borderId="81" fillId="18" fontId="2" numFmtId="0" xfId="0">
      <alignment horizontal="left" vertical="center" wrapText="1"/>
      <protection hidden="1"/>
    </xf>
    <xf applyAlignment="1" applyBorder="1" applyFill="1" applyFont="1" applyProtection="1" borderId="79" fillId="18" fontId="2" numFmtId="0" xfId="0">
      <alignment horizontal="left" vertical="center" wrapText="1"/>
      <protection hidden="1"/>
    </xf>
    <xf applyAlignment="1" applyBorder="1" applyFill="1" applyFont="1" applyProtection="1" borderId="65" fillId="18" fontId="2" numFmtId="0" xfId="0">
      <alignment horizontal="left" vertical="center" wrapText="1"/>
      <protection hidden="1"/>
    </xf>
    <xf applyAlignment="1" applyBorder="1" applyFill="1" applyFont="1" applyProtection="1" borderId="78" fillId="18" fontId="2" numFmtId="0" xfId="0">
      <alignment horizontal="left" vertical="center" wrapText="1"/>
      <protection hidden="1"/>
    </xf>
    <xf applyAlignment="1" applyBorder="1" applyFill="1" applyFont="1" applyProtection="1" borderId="81" fillId="17" fontId="2" numFmtId="0" xfId="0">
      <alignment horizontal="left" vertical="center" wrapText="1"/>
      <protection hidden="1"/>
    </xf>
    <xf applyAlignment="1" applyBorder="1" applyFill="1" applyFont="1" applyProtection="1" borderId="79" fillId="17" fontId="2" numFmtId="0" xfId="0">
      <alignment horizontal="left" vertical="center" wrapText="1"/>
      <protection hidden="1"/>
    </xf>
    <xf applyAlignment="1" applyBorder="1" applyProtection="1" borderId="60" fillId="0" fontId="0" numFmtId="0" xfId="0">
      <alignment horizontal="center" vertical="center"/>
      <protection hidden="1"/>
    </xf>
    <xf applyAlignment="1" applyBorder="1" applyFill="1" applyFont="1" applyProtection="1" borderId="66" fillId="13" fontId="30" numFmtId="0" xfId="0">
      <alignment horizontal="center"/>
      <protection hidden="1"/>
    </xf>
    <xf applyAlignment="1" applyBorder="1" applyFill="1" applyFont="1" applyProtection="1" borderId="65" fillId="13" fontId="30" numFmtId="0" xfId="0">
      <alignment horizontal="center"/>
      <protection hidden="1"/>
    </xf>
    <xf applyAlignment="1" applyBorder="1" applyFill="1" applyFont="1" applyProtection="1" borderId="64" fillId="13" fontId="30" numFmtId="0" xfId="0">
      <alignment horizontal="center"/>
      <protection hidden="1"/>
    </xf>
    <xf applyAlignment="1" applyBorder="1" applyFill="1" applyProtection="1" borderId="63" fillId="13" fontId="0" numFmtId="0" xfId="0">
      <alignment horizontal="left"/>
      <protection hidden="1"/>
    </xf>
    <xf applyAlignment="1" applyBorder="1" applyFill="1" applyProtection="1" borderId="0" fillId="13" fontId="0" numFmtId="0" xfId="0">
      <alignment horizontal="left"/>
      <protection hidden="1"/>
    </xf>
    <xf applyAlignment="1" applyBorder="1" applyFill="1" applyProtection="1" borderId="62" fillId="13" fontId="0" numFmtId="0" xfId="0">
      <alignment horizontal="left"/>
      <protection hidden="1"/>
    </xf>
    <xf applyAlignment="1" applyBorder="1" applyFill="1" applyFont="1" applyProtection="1" borderId="82" fillId="18" fontId="2" numFmtId="0" xfId="0">
      <alignment horizontal="left" vertical="center" wrapText="1"/>
      <protection hidden="1"/>
    </xf>
    <xf applyAlignment="1" applyBorder="1" applyFill="1" applyFont="1" applyProtection="1" borderId="80" fillId="18" fontId="2" numFmtId="0" xfId="0">
      <alignment horizontal="left" vertical="center" wrapText="1"/>
      <protection hidden="1"/>
    </xf>
    <xf applyAlignment="1" applyBorder="1" applyFill="1" applyProtection="1" borderId="63" fillId="13" fontId="0" numFmtId="0" xfId="0">
      <alignment horizontal="left" vertical="center"/>
      <protection hidden="1"/>
    </xf>
    <xf applyAlignment="1" applyBorder="1" applyFill="1" applyProtection="1" borderId="0" fillId="13" fontId="0" numFmtId="0" xfId="0">
      <alignment horizontal="left" vertical="center"/>
      <protection hidden="1"/>
    </xf>
    <xf applyAlignment="1" applyBorder="1" applyFill="1" applyProtection="1" borderId="62" fillId="13" fontId="0" numFmtId="0" xfId="0">
      <alignment horizontal="left" vertical="center"/>
      <protection hidden="1"/>
    </xf>
    <xf applyAlignment="1" applyBorder="1" applyFill="1" applyFont="1" applyProtection="1" borderId="71" fillId="12" fontId="2" numFmtId="0" xfId="0">
      <alignment horizontal="left" vertical="center" wrapText="1"/>
      <protection hidden="1"/>
    </xf>
    <xf applyAlignment="1" applyBorder="1" applyFill="1" applyFont="1" applyProtection="1" borderId="42" fillId="12" fontId="2" numFmtId="0" xfId="0">
      <alignment horizontal="left" vertical="center" wrapText="1"/>
      <protection hidden="1"/>
    </xf>
    <xf applyAlignment="1" applyBorder="1" applyFill="1" applyFont="1" applyProtection="1" borderId="69" fillId="12" fontId="2" numFmtId="0" xfId="0">
      <alignment horizontal="left" vertical="center" wrapText="1"/>
      <protection hidden="1"/>
    </xf>
    <xf applyAlignment="1" applyBorder="1" applyFill="1" applyProtection="1" borderId="7" fillId="12" fontId="0" numFmtId="0" xfId="0">
      <alignment horizontal="left" vertical="center"/>
      <protection hidden="1" locked="0"/>
    </xf>
    <xf applyAlignment="1" applyBorder="1" applyFill="1" applyProtection="1" borderId="1" fillId="12" fontId="0" numFmtId="0" xfId="0">
      <alignment horizontal="left" vertical="center"/>
      <protection hidden="1" locked="0"/>
    </xf>
    <xf applyAlignment="1" applyBorder="1" applyFill="1" applyProtection="1" borderId="9" fillId="12" fontId="0" numFmtId="0" xfId="0">
      <alignment horizontal="left" vertical="center"/>
      <protection hidden="1" locked="0"/>
    </xf>
    <xf applyAlignment="1" applyBorder="1" applyFill="1" applyProtection="1" borderId="10" fillId="12" fontId="0" numFmtId="0" xfId="0">
      <alignment horizontal="left" vertical="center"/>
      <protection hidden="1" locked="0"/>
    </xf>
    <xf applyAlignment="1" applyBorder="1" applyFill="1" applyFont="1" applyProtection="1" borderId="72" fillId="12" fontId="2" numFmtId="0" xfId="0">
      <alignment horizontal="center" vertical="center" wrapText="1"/>
      <protection hidden="1"/>
    </xf>
    <xf applyAlignment="1" applyBorder="1" applyFill="1" applyFont="1" applyProtection="1" borderId="56" fillId="12" fontId="2" numFmtId="0" xfId="0">
      <alignment horizontal="center" vertical="center" wrapText="1"/>
      <protection hidden="1"/>
    </xf>
    <xf applyAlignment="1" applyBorder="1" applyFill="1" applyFont="1" applyProtection="1" borderId="57" fillId="12" fontId="2" numFmtId="0" xfId="0">
      <alignment horizontal="center" vertical="center" wrapText="1"/>
      <protection hidden="1"/>
    </xf>
    <xf applyAlignment="1" applyBorder="1" applyFill="1" applyProtection="1" borderId="18" fillId="12" fontId="0" numFmtId="0" xfId="0">
      <alignment horizontal="left" vertical="center" wrapText="1"/>
      <protection hidden="1" locked="0"/>
    </xf>
    <xf applyAlignment="1" applyBorder="1" applyFill="1" applyProtection="1" borderId="68" fillId="12" fontId="0" numFmtId="0" xfId="0">
      <alignment horizontal="left" vertical="center" wrapText="1"/>
      <protection hidden="1" locked="0"/>
    </xf>
    <xf applyAlignment="1" applyBorder="1" applyFill="1" applyProtection="1" borderId="67" fillId="12" fontId="0" numFmtId="0" xfId="0">
      <alignment horizontal="left" vertical="center" wrapText="1"/>
      <protection hidden="1" locked="0"/>
    </xf>
    <xf applyAlignment="1" applyBorder="1" applyFill="1" applyFont="1" applyProtection="1" borderId="70" fillId="12" fontId="2" numFmtId="0" xfId="0">
      <alignment horizontal="center" vertical="center"/>
      <protection hidden="1"/>
    </xf>
    <xf applyAlignment="1" applyBorder="1" applyFill="1" applyFont="1" applyProtection="1" borderId="69" fillId="12" fontId="2" numFmtId="0" xfId="0">
      <alignment horizontal="center" vertical="center"/>
      <protection hidden="1"/>
    </xf>
    <xf applyAlignment="1" applyBorder="1" applyFill="1" applyFont="1" applyProtection="1" borderId="65" fillId="17" fontId="2" numFmtId="0" xfId="0">
      <alignment horizontal="left" vertical="center" wrapText="1"/>
      <protection hidden="1"/>
    </xf>
    <xf applyAlignment="1" applyBorder="1" applyFill="1" applyFont="1" applyProtection="1" borderId="78" fillId="17" fontId="2" numFmtId="0" xfId="0">
      <alignment horizontal="left" vertical="center" wrapText="1"/>
      <protection hidden="1"/>
    </xf>
    <xf applyAlignment="1" applyBorder="1" applyFill="1" applyFont="1" applyProtection="1" borderId="65" fillId="17" fontId="2" numFmtId="0" xfId="0">
      <alignment horizontal="center" vertical="center" wrapText="1"/>
      <protection hidden="1"/>
    </xf>
    <xf applyAlignment="1" applyBorder="1" applyFill="1" applyFont="1" applyProtection="1" borderId="64" fillId="17" fontId="2" numFmtId="0" xfId="0">
      <alignment horizontal="center" vertical="center" wrapText="1"/>
      <protection hidden="1"/>
    </xf>
    <xf applyAlignment="1" applyBorder="1" applyFont="1" applyProtection="1" borderId="66" fillId="0" fontId="35" numFmtId="0" xfId="4">
      <alignment horizontal="center"/>
      <protection hidden="1"/>
    </xf>
    <xf applyAlignment="1" applyBorder="1" applyFont="1" applyProtection="1" borderId="65" fillId="0" fontId="35" numFmtId="0" xfId="4">
      <alignment horizontal="center"/>
      <protection hidden="1"/>
    </xf>
    <xf applyAlignment="1" applyBorder="1" applyFont="1" applyProtection="1" borderId="64" fillId="0" fontId="35" numFmtId="0" xfId="4">
      <alignment horizontal="center"/>
      <protection hidden="1"/>
    </xf>
    <xf applyAlignment="1" applyBorder="1" applyProtection="1" borderId="63" fillId="0" fontId="1" numFmtId="0" xfId="4">
      <alignment horizontal="center"/>
      <protection hidden="1"/>
    </xf>
    <xf applyAlignment="1" applyBorder="1" applyProtection="1" borderId="0" fillId="0" fontId="1" numFmtId="0" xfId="4">
      <alignment horizontal="center"/>
      <protection hidden="1"/>
    </xf>
    <xf applyAlignment="1" applyBorder="1" applyProtection="1" borderId="62" fillId="0" fontId="1" numFmtId="0" xfId="4">
      <alignment horizontal="center"/>
      <protection hidden="1"/>
    </xf>
    <xf applyAlignment="1" applyBorder="1" applyFill="1" applyFont="1" applyProtection="1" borderId="62" fillId="8" fontId="33" numFmtId="0" xfId="4">
      <alignment horizontal="center" vertical="center" wrapText="1"/>
      <protection hidden="1"/>
    </xf>
    <xf applyAlignment="1" applyBorder="1" applyFill="1" applyFont="1" applyProtection="1" borderId="59" fillId="8" fontId="33" numFmtId="0" xfId="4">
      <alignment horizontal="center" vertical="center" wrapText="1"/>
      <protection hidden="1"/>
    </xf>
    <xf applyAlignment="1" applyFill="1" borderId="0" fillId="20" fontId="1" numFmtId="0" xfId="4">
      <alignment horizontal="center" vertical="center" wrapText="1"/>
    </xf>
    <xf applyAlignment="1" applyFill="1" borderId="0" fillId="21" fontId="1" numFmtId="0" xfId="4">
      <alignment horizontal="center" vertical="center" wrapText="1"/>
    </xf>
  </cellXfs>
  <cellStyles count="5">
    <cellStyle builtinId="3" name="Čárka" xfId="3"/>
    <cellStyle builtinId="8" name="Hypertextový odkaz" xfId="1"/>
    <cellStyle builtinId="0" name="Normální" xfId="0"/>
    <cellStyle name="Normální 2" xfId="4"/>
    <cellStyle builtinId="5" name="Procenta" xfId="2"/>
  </cellStyles>
  <dxfs count="17">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theme/theme1.xml" Type="http://schemas.openxmlformats.org/officeDocument/2006/relationships/theme"/>
<Relationship Id="rId11" Target="styles.xml" Type="http://schemas.openxmlformats.org/officeDocument/2006/relationships/styles"/>
<Relationship Id="rId12" Target="sharedStrings.xml" Type="http://schemas.openxmlformats.org/officeDocument/2006/relationships/sharedStrings"/>
<Relationship Id="rId13"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7"/>
  <sheetViews>
    <sheetView showGridLines="0" tabSelected="1" workbookViewId="0">
      <selection activeCell="B3" sqref="B3:I4"/>
    </sheetView>
  </sheetViews>
  <sheetFormatPr defaultColWidth="9.109375" defaultRowHeight="14.4" x14ac:dyDescent="0.3"/>
  <cols>
    <col min="1" max="1" customWidth="true" style="23" width="7.0" collapsed="false"/>
    <col min="2" max="2" customWidth="true" style="23" width="11.77734375" collapsed="false"/>
    <col min="3" max="3" customWidth="true" style="23" width="51.44140625" collapsed="false"/>
    <col min="4" max="4" customWidth="true" style="23" width="21.77734375" collapsed="false"/>
    <col min="5" max="5" customWidth="true" style="23" width="21.44140625" collapsed="false"/>
    <col min="6" max="6" customWidth="true" style="23" width="13.0" collapsed="false"/>
    <col min="7" max="7" customWidth="true" style="23" width="19.44140625" collapsed="false"/>
    <col min="8" max="9" customWidth="true" style="23" width="15.6640625" collapsed="false"/>
    <col min="10" max="10" customWidth="true" style="23" width="13.6640625" collapsed="false"/>
    <col min="11" max="16384" style="23" width="9.109375" collapsed="false"/>
  </cols>
  <sheetData>
    <row ht="18.600000000000001" r="1" spans="1:12" thickBot="1" x14ac:dyDescent="0.4">
      <c r="B1" s="50" t="s">
        <v>129</v>
      </c>
      <c r="C1" s="68"/>
      <c r="D1" s="25"/>
      <c r="E1" s="25"/>
      <c r="F1" s="25"/>
      <c r="G1" s="25"/>
      <c r="H1" s="25"/>
      <c r="I1" s="25"/>
      <c r="J1" s="25"/>
      <c r="K1" s="25"/>
      <c r="L1" s="25"/>
    </row>
    <row customHeight="1" ht="60.75" r="2" spans="1:12" thickBot="1" thickTop="1" x14ac:dyDescent="0.35">
      <c r="A2" s="25"/>
      <c r="B2" s="69" t="s">
        <v>124</v>
      </c>
      <c r="C2" s="70" t="s">
        <v>123</v>
      </c>
      <c r="D2" s="71" t="s">
        <v>122</v>
      </c>
      <c r="E2" s="71" t="s">
        <v>121</v>
      </c>
      <c r="F2" s="71" t="s">
        <v>98</v>
      </c>
      <c r="G2" s="71" t="s">
        <v>99</v>
      </c>
      <c r="H2" s="83" t="s">
        <v>132</v>
      </c>
      <c r="I2" s="72" t="s">
        <v>100</v>
      </c>
      <c r="J2" s="25"/>
      <c r="K2" s="25"/>
      <c r="L2" s="25"/>
    </row>
    <row customHeight="1" ht="16.2" r="3" spans="1:12" thickTop="1" x14ac:dyDescent="0.3">
      <c r="A3" s="25"/>
      <c r="B3" s="213"/>
      <c r="C3" s="223"/>
      <c r="D3" s="225"/>
      <c r="E3" s="227"/>
      <c r="F3" s="229"/>
      <c r="G3" s="229"/>
      <c r="H3" s="231"/>
      <c r="I3" s="221"/>
    </row>
    <row customHeight="1" ht="80.25" r="4" spans="1:12" thickBot="1" x14ac:dyDescent="0.35">
      <c r="A4" s="25"/>
      <c r="B4" s="214"/>
      <c r="C4" s="224"/>
      <c r="D4" s="226"/>
      <c r="E4" s="228"/>
      <c r="F4" s="230"/>
      <c r="G4" s="230"/>
      <c r="H4" s="232"/>
      <c r="I4" s="222"/>
    </row>
    <row customHeight="1" ht="8.25" r="5" spans="1:12" thickTop="1" x14ac:dyDescent="0.2">
      <c r="A5" s="25"/>
      <c r="B5" s="25"/>
      <c r="C5" s="25"/>
      <c r="D5" s="25"/>
      <c r="E5" s="25"/>
      <c r="F5" s="25"/>
      <c r="G5" s="25"/>
      <c r="H5" s="25"/>
      <c r="I5" s="25"/>
      <c r="J5" s="25"/>
      <c r="K5" s="25"/>
      <c r="L5" s="25"/>
    </row>
    <row customHeight="1" ht="7.5" r="6" spans="1:12" x14ac:dyDescent="0.2">
      <c r="A6" s="25"/>
      <c r="B6" s="25"/>
      <c r="C6" s="25"/>
      <c r="D6" s="25"/>
      <c r="E6" s="25"/>
      <c r="F6" s="25"/>
      <c r="G6" s="25"/>
      <c r="H6" s="25"/>
      <c r="I6" s="25"/>
      <c r="J6" s="25"/>
      <c r="K6" s="25"/>
      <c r="L6" s="25"/>
    </row>
    <row customHeight="1" ht="6.75" r="7" spans="1:12" x14ac:dyDescent="0.2">
      <c r="A7" s="25"/>
      <c r="B7" s="25"/>
      <c r="C7" s="25"/>
      <c r="D7" s="25"/>
      <c r="E7" s="25"/>
      <c r="F7" s="25"/>
      <c r="G7" s="25"/>
      <c r="H7" s="25"/>
      <c r="I7" s="25"/>
      <c r="J7" s="25"/>
      <c r="K7" s="25"/>
      <c r="L7" s="25"/>
    </row>
    <row ht="18" r="8" spans="1:12" x14ac:dyDescent="0.35">
      <c r="A8" s="25"/>
      <c r="B8" s="25"/>
      <c r="C8" s="50" t="s">
        <v>113</v>
      </c>
      <c r="D8" s="25"/>
      <c r="E8" s="25"/>
      <c r="F8" s="25"/>
      <c r="G8" s="25"/>
      <c r="H8" s="25"/>
      <c r="I8" s="25"/>
      <c r="J8" s="25"/>
      <c r="K8" s="25"/>
      <c r="L8" s="25"/>
    </row>
    <row customHeight="1" ht="6" r="9" spans="1:12" thickBot="1" x14ac:dyDescent="0.25">
      <c r="A9" s="25"/>
      <c r="B9" s="25"/>
      <c r="C9" s="25"/>
      <c r="D9" s="25"/>
      <c r="E9" s="25"/>
      <c r="F9" s="25"/>
      <c r="G9" s="25"/>
      <c r="H9" s="25"/>
      <c r="I9" s="25"/>
      <c r="J9" s="25"/>
      <c r="K9" s="25"/>
      <c r="L9" s="25"/>
    </row>
    <row ht="30" r="10" spans="1:12" thickBot="1" thickTop="1" x14ac:dyDescent="0.35">
      <c r="A10" s="25"/>
      <c r="B10" s="25"/>
      <c r="C10" s="56" t="s">
        <v>37</v>
      </c>
      <c r="D10" s="57" t="s">
        <v>59</v>
      </c>
      <c r="E10" s="56" t="s">
        <v>60</v>
      </c>
      <c r="F10" s="57" t="s">
        <v>61</v>
      </c>
      <c r="G10" s="56" t="s">
        <v>52</v>
      </c>
      <c r="H10" s="91"/>
      <c r="I10" s="25"/>
      <c r="J10" s="25"/>
      <c r="K10" s="79"/>
      <c r="L10" s="25"/>
    </row>
    <row customHeight="1" ht="15.75" r="11" spans="1:12" thickTop="1" x14ac:dyDescent="0.4">
      <c r="A11" s="25"/>
      <c r="B11" s="25"/>
      <c r="C11" s="58" t="s">
        <v>125</v>
      </c>
      <c r="D11" s="133" t="s">
        <v>39</v>
      </c>
      <c r="E11" s="200" t="str">
        <f>IF($E$3&lt;&gt;"Vybudování a provoz dětské skupiny","",IF($D$3="","",$D$3))</f>
        <v/>
      </c>
      <c r="F11" s="64" t="str">
        <f>IF($E$11="","",IF($I$3="Plátce",'přehled jednotek'!$I$2,'přehled jednotek'!$H$2))</f>
        <v/>
      </c>
      <c r="G11" s="64" t="str">
        <f>IF($E$11="","",$E$11*$F$11)</f>
        <v/>
      </c>
      <c r="H11" s="92"/>
      <c r="I11" s="25"/>
      <c r="J11" s="73"/>
      <c r="K11" s="25"/>
      <c r="L11" s="25"/>
    </row>
    <row customHeight="1" hidden="1" ht="15.75" r="12" spans="1:12" x14ac:dyDescent="0.3">
      <c r="A12" s="25"/>
      <c r="B12" s="25"/>
      <c r="C12" s="59" t="s">
        <v>127</v>
      </c>
      <c r="D12" s="132" t="s">
        <v>39</v>
      </c>
      <c r="E12" s="200">
        <v>0</v>
      </c>
      <c r="F12" s="64">
        <v>0</v>
      </c>
      <c r="G12" s="64">
        <f>IF($E$12="","",$E$12*$F$12)</f>
        <v>0</v>
      </c>
      <c r="H12" s="93"/>
      <c r="I12" s="25"/>
      <c r="J12" s="25"/>
      <c r="K12" s="25"/>
      <c r="L12" s="25"/>
    </row>
    <row customHeight="1" ht="15.75" r="13" spans="1:12" x14ac:dyDescent="0.3">
      <c r="A13" s="25"/>
      <c r="B13" s="25"/>
      <c r="C13" s="66" t="s">
        <v>126</v>
      </c>
      <c r="D13" s="132" t="s">
        <v>39</v>
      </c>
      <c r="E13" s="200" t="str">
        <f>IF($E$3&lt;&gt;"Transformace a provoz dětské skupiny","",IF($D$3="","",$D$3))</f>
        <v/>
      </c>
      <c r="F13" s="64" t="str">
        <f>IF($E$13="","",IF($I$3="Plátce",'přehled jednotek'!$I$4,'přehled jednotek'!$H$4))</f>
        <v/>
      </c>
      <c r="G13" s="64" t="str">
        <f>IF($E$13="","",$E$13*$F$13)</f>
        <v/>
      </c>
      <c r="H13" s="93"/>
      <c r="I13" s="25"/>
      <c r="J13" s="25"/>
      <c r="K13" s="25"/>
      <c r="L13" s="25"/>
    </row>
    <row customHeight="1" hidden="1" ht="15.75" r="14" spans="1:12" x14ac:dyDescent="0.3">
      <c r="A14" s="25"/>
      <c r="B14" s="25"/>
      <c r="C14" s="60" t="s">
        <v>128</v>
      </c>
      <c r="D14" s="132" t="s">
        <v>39</v>
      </c>
      <c r="E14" s="200">
        <v>0</v>
      </c>
      <c r="F14" s="64">
        <v>0</v>
      </c>
      <c r="G14" s="64">
        <f>IF($E$14="","",$E$14*$F$14)</f>
        <v>0</v>
      </c>
      <c r="H14" s="93"/>
      <c r="I14" s="25"/>
      <c r="J14" s="25"/>
      <c r="K14" s="25"/>
      <c r="L14" s="25"/>
    </row>
    <row customHeight="1" ht="15.75" r="15" spans="1:12" x14ac:dyDescent="0.3">
      <c r="A15" s="25"/>
      <c r="B15" s="25"/>
      <c r="C15" s="59" t="s">
        <v>42</v>
      </c>
      <c r="D15" s="132" t="s">
        <v>41</v>
      </c>
      <c r="E15" s="200" t="str">
        <f ref="E15:E18" si="0" t="shared">IF($D$3="","",75*$D$3)</f>
        <v/>
      </c>
      <c r="F15" s="64" t="str">
        <f>IF($E$18="","",IF($I$3="Plátce",'přehled jednotek'!$I$6,'přehled jednotek'!$H$6))</f>
        <v/>
      </c>
      <c r="G15" s="64" t="str">
        <f>IF($E$15="","",$E$15*$F$15)</f>
        <v/>
      </c>
      <c r="H15" s="93"/>
      <c r="I15" s="25"/>
      <c r="J15" s="25"/>
      <c r="K15" s="25"/>
      <c r="L15" s="25"/>
    </row>
    <row customHeight="1" ht="15.75" r="16" spans="1:12" x14ac:dyDescent="0.3">
      <c r="A16" s="25"/>
      <c r="B16" s="25"/>
      <c r="C16" s="59" t="s">
        <v>43</v>
      </c>
      <c r="D16" s="132" t="s">
        <v>41</v>
      </c>
      <c r="E16" s="200" t="str">
        <f si="0" t="shared"/>
        <v/>
      </c>
      <c r="F16" s="64" t="str">
        <f>IF($E$18="","",IF($I$3="Plátce",'přehled jednotek'!$I$6,'přehled jednotek'!$H$6))</f>
        <v/>
      </c>
      <c r="G16" s="64" t="str">
        <f>IF($E$16="","",$E$16*$F$16)</f>
        <v/>
      </c>
      <c r="H16" s="93"/>
      <c r="I16" s="25"/>
      <c r="J16" s="25"/>
      <c r="K16" s="25"/>
      <c r="L16" s="25"/>
    </row>
    <row customHeight="1" ht="15.75" r="17" spans="1:12" x14ac:dyDescent="0.3">
      <c r="A17" s="25"/>
      <c r="B17" s="25"/>
      <c r="C17" s="59" t="s">
        <v>44</v>
      </c>
      <c r="D17" s="132" t="s">
        <v>41</v>
      </c>
      <c r="E17" s="200" t="str">
        <f si="0" t="shared"/>
        <v/>
      </c>
      <c r="F17" s="64" t="str">
        <f>IF($E$18="","",IF($I$3="Plátce",'přehled jednotek'!$I$6,'přehled jednotek'!$H$6))</f>
        <v/>
      </c>
      <c r="G17" s="64" t="str">
        <f>IF($E$17="","",$E$17*$F$17)</f>
        <v/>
      </c>
      <c r="H17" s="93"/>
      <c r="I17" s="25"/>
      <c r="J17" s="25"/>
      <c r="K17" s="141"/>
      <c r="L17" s="25"/>
    </row>
    <row customHeight="1" ht="15.75" r="18" spans="1:12" x14ac:dyDescent="0.3">
      <c r="A18" s="25"/>
      <c r="B18" s="25"/>
      <c r="C18" s="59" t="s">
        <v>45</v>
      </c>
      <c r="D18" s="132" t="s">
        <v>41</v>
      </c>
      <c r="E18" s="200" t="str">
        <f si="0" t="shared"/>
        <v/>
      </c>
      <c r="F18" s="64" t="str">
        <f>IF($E$18="","",IF($I$3="Plátce",'přehled jednotek'!$I$6,'přehled jednotek'!$H$6))</f>
        <v/>
      </c>
      <c r="G18" s="64" t="str">
        <f>IF($E$18="","",$E$18*$F$18)</f>
        <v/>
      </c>
      <c r="H18" s="93"/>
      <c r="I18" s="25"/>
      <c r="J18" s="25"/>
      <c r="K18" s="141"/>
      <c r="L18" s="25"/>
    </row>
    <row customHeight="1" ht="15.75" r="19" spans="1:12" x14ac:dyDescent="0.3">
      <c r="A19" s="25"/>
      <c r="B19" s="25"/>
      <c r="C19" s="59" t="s">
        <v>46</v>
      </c>
      <c r="D19" s="132" t="s">
        <v>50</v>
      </c>
      <c r="E19" s="200" t="str">
        <f>IF($D$3="","",IF($F$3="Ne","",75*$D$3))</f>
        <v/>
      </c>
      <c r="F19" s="64" t="str">
        <f>IF($E$22="","",IF($F$3="Ano",IF($I$3="Plátce",'přehled jednotek'!$I$7,'přehled jednotek'!$H$7),0))</f>
        <v/>
      </c>
      <c r="G19" s="64" t="str">
        <f>IF($F$3="","",IF($E$19="",0,IF($F$19="",0,$E$19*$F$19)))</f>
        <v/>
      </c>
      <c r="H19" s="93"/>
      <c r="I19" s="25"/>
      <c r="J19" s="25"/>
      <c r="K19" s="141"/>
      <c r="L19" s="25"/>
    </row>
    <row customHeight="1" ht="15.75" r="20" spans="1:12" x14ac:dyDescent="0.3">
      <c r="A20" s="25"/>
      <c r="B20" s="25"/>
      <c r="C20" s="59" t="s">
        <v>48</v>
      </c>
      <c r="D20" s="132" t="s">
        <v>50</v>
      </c>
      <c r="E20" s="200" t="str">
        <f>IF($D$3="","",IF($F$3="Ne","",75*$D$3))</f>
        <v/>
      </c>
      <c r="F20" s="64" t="str">
        <f>IF($E$22="","",IF($F$3="Ano",IF($I$3="Plátce",'přehled jednotek'!$I$7,'přehled jednotek'!$H$7),0))</f>
        <v/>
      </c>
      <c r="G20" s="64" t="str">
        <f ref="G20:G22" si="1" t="shared">IF($F$3="","",IF($E$19="",0,IF($F$19="",0,$E$19*$F$19)))</f>
        <v/>
      </c>
      <c r="H20" s="93"/>
      <c r="I20" s="25"/>
      <c r="J20" s="25"/>
      <c r="K20" s="25"/>
      <c r="L20" s="25"/>
    </row>
    <row customHeight="1" ht="15.75" r="21" spans="1:12" x14ac:dyDescent="0.3">
      <c r="A21" s="25"/>
      <c r="B21" s="25"/>
      <c r="C21" s="59" t="s">
        <v>47</v>
      </c>
      <c r="D21" s="132" t="s">
        <v>50</v>
      </c>
      <c r="E21" s="200" t="str">
        <f>IF($D$3="","",IF($F$3="Ne","",75*$D$3))</f>
        <v/>
      </c>
      <c r="F21" s="64" t="str">
        <f>IF($E$22="","",IF($F$3="Ano",IF($I$3="Plátce",'přehled jednotek'!$I$7,'přehled jednotek'!$H$7),0))</f>
        <v/>
      </c>
      <c r="G21" s="64" t="str">
        <f si="1" t="shared"/>
        <v/>
      </c>
      <c r="H21" s="93"/>
      <c r="I21" s="25"/>
      <c r="J21" s="25"/>
      <c r="K21" s="25"/>
      <c r="L21" s="25"/>
    </row>
    <row customHeight="1" ht="15.75" r="22" spans="1:12" x14ac:dyDescent="0.3">
      <c r="A22" s="25"/>
      <c r="B22" s="25"/>
      <c r="C22" s="59" t="s">
        <v>49</v>
      </c>
      <c r="D22" s="132" t="s">
        <v>50</v>
      </c>
      <c r="E22" s="200" t="str">
        <f>IF($D$3="","",IF($F$3="Ne","",75*$D$3))</f>
        <v/>
      </c>
      <c r="F22" s="64" t="str">
        <f>IF($E$22="","",IF($F$3="Ano",IF($I$3="Plátce",'přehled jednotek'!$I$7,'přehled jednotek'!$H$7),0))</f>
        <v/>
      </c>
      <c r="G22" s="64" t="str">
        <f si="1" t="shared"/>
        <v/>
      </c>
      <c r="H22" s="93"/>
      <c r="I22" s="25"/>
      <c r="J22" s="25"/>
      <c r="K22" s="25"/>
      <c r="L22" s="25"/>
    </row>
    <row customHeight="1" ht="15.75" r="23" spans="1:12" x14ac:dyDescent="0.3">
      <c r="A23" s="25"/>
      <c r="B23" s="25"/>
      <c r="C23" s="59" t="s">
        <v>115</v>
      </c>
      <c r="D23" s="132" t="s">
        <v>40</v>
      </c>
      <c r="E23" s="200" t="str">
        <f>IF(OR($G$3="",$G$3="Ne"),"",IF($G$3="Ano",IF($H$3="","",$H$3)))</f>
        <v/>
      </c>
      <c r="F23" s="64" t="str">
        <f>IF(OR($E$23="",$E$23=0),"",IF($G$3="Ano",IF($I$3="Plátce",'přehled jednotek'!$I$8,'přehled jednotek'!$H$8),0))</f>
        <v/>
      </c>
      <c r="G23" s="64" t="str">
        <f>IF($D$3="","",IF($E$23="",0,$E$23*$F$23))</f>
        <v/>
      </c>
      <c r="H23" s="93"/>
      <c r="I23" s="25"/>
      <c r="J23" s="25"/>
      <c r="K23" s="25"/>
      <c r="L23" s="25"/>
    </row>
    <row customHeight="1" ht="15.75" r="24" spans="1:12" x14ac:dyDescent="0.3">
      <c r="A24" s="25"/>
      <c r="B24" s="25"/>
      <c r="C24" s="59" t="s">
        <v>152</v>
      </c>
      <c r="D24" s="132"/>
      <c r="E24" s="200"/>
      <c r="F24" s="64"/>
      <c r="G24" s="64" t="str">
        <f>IF($D$3="","",SUM($G$11:$G$23))</f>
        <v/>
      </c>
      <c r="H24" s="93"/>
      <c r="I24" s="25"/>
      <c r="J24" s="25"/>
      <c r="K24" s="25"/>
      <c r="L24" s="25"/>
    </row>
    <row ht="28.8" r="25" spans="1:12" x14ac:dyDescent="0.3">
      <c r="A25" s="25"/>
      <c r="B25" s="25"/>
      <c r="C25" s="97" t="s">
        <v>97</v>
      </c>
      <c r="D25" s="134" t="s">
        <v>96</v>
      </c>
      <c r="E25" s="98"/>
      <c r="F25" s="98" t="str">
        <f>IF($D$3="","",IF($B$3="Praha","--",IF(MID(C3,1,2)="Or",spolufinancování!$D$11,IF(MID(C3,1,2)="Pr",spolufinancování!$D$12,IF(MID(C3,1,2)="Úz",spolufinancování!$D$13,IF(MID(C3,1,2)="So",spolufinancování!$D$15,IF(MID(C3,1,2)="Os",spolufinancování!$D$17,IF(MID(C3,1,2)="Ve",spolufinancování!$D$14))))))))</f>
        <v/>
      </c>
      <c r="G25" s="98" t="str">
        <f>IF($D$3="","",IF($F$25="--","--",$F$25*$G$24))</f>
        <v/>
      </c>
      <c r="H25" s="94"/>
      <c r="I25" s="75"/>
      <c r="J25" s="25"/>
      <c r="K25" s="25"/>
      <c r="L25" s="25"/>
    </row>
    <row r="26" spans="1:12" x14ac:dyDescent="0.3">
      <c r="A26" s="25"/>
      <c r="B26" s="25"/>
      <c r="C26" s="99" t="s">
        <v>95</v>
      </c>
      <c r="D26" s="135" t="s">
        <v>96</v>
      </c>
      <c r="E26" s="100"/>
      <c r="F26" s="98" t="str">
        <f>IF($D$3="","",IF(B3&lt;&gt;"Praha","--",IF(MID(C3,1,2)="Or",spolufinancování!$D$19,IF(MID(C3,1,2)="Pr",spolufinancování!$D$20,IF(MID(C3,1,2)="Úz","NELZE PRO PRAHU!",IF(MID(C3,1,2)="So",spolufinancování!$D$23,IF(MID(C3,1,2)="Os",spolufinancování!$D$25,IF(MID(C3,1,2)="Ve",spolufinancování!$D$22))))))))</f>
        <v/>
      </c>
      <c r="G26" s="98" t="str">
        <f>IF($D$3="","",IF($F$26="NELZE PRO PRAHU!","--",IF(F26="--","--",$F$26*$G$24)))</f>
        <v/>
      </c>
      <c r="H26" s="96"/>
      <c r="I26" s="25"/>
      <c r="J26" s="25"/>
      <c r="K26" s="25"/>
      <c r="L26" s="25"/>
    </row>
    <row r="27" spans="1:12" x14ac:dyDescent="0.3">
      <c r="A27" s="25"/>
      <c r="B27" s="25"/>
      <c r="C27" s="101" t="s">
        <v>134</v>
      </c>
      <c r="D27" s="136"/>
      <c r="E27" s="102"/>
      <c r="F27" s="103" t="str">
        <f>IF(G24="","",G27/G24)</f>
        <v/>
      </c>
      <c r="G27" s="110" t="str">
        <f>IF(G24="","",IF(B3="Praha",IF(F26=50%,G26,IF(F26=0%,G24*0.5,G24*0.5)),G24*0.85))</f>
        <v/>
      </c>
      <c r="H27" s="96"/>
      <c r="I27" s="25"/>
      <c r="J27" s="25"/>
      <c r="K27" s="25"/>
      <c r="L27" s="25"/>
    </row>
    <row ht="15" r="28" spans="1:12" thickBot="1" x14ac:dyDescent="0.35">
      <c r="A28" s="25"/>
      <c r="B28" s="25"/>
      <c r="C28" s="104" t="s">
        <v>135</v>
      </c>
      <c r="D28" s="137"/>
      <c r="E28" s="105"/>
      <c r="F28" s="106" t="str">
        <f>IF(G24="","",G28/G24)</f>
        <v/>
      </c>
      <c r="G28" s="111" t="str">
        <f>IF(G24="","",IF(F26="--",G24-G25-G27,G24-G26-G27))</f>
        <v/>
      </c>
      <c r="H28" s="96"/>
      <c r="I28" s="25"/>
      <c r="J28" s="25"/>
      <c r="K28" s="25"/>
      <c r="L28" s="25"/>
    </row>
    <row ht="43.8" r="29" spans="1:12" thickTop="1" x14ac:dyDescent="0.3">
      <c r="A29" s="25"/>
      <c r="B29" s="25"/>
      <c r="C29" s="107" t="s">
        <v>145</v>
      </c>
      <c r="D29" s="138"/>
      <c r="E29" s="108"/>
      <c r="F29" s="109"/>
      <c r="G29" s="112" t="str">
        <f>IF(G11="",IF(G13="",IF(G15="","",G15+G19+G23),G13+G14),G11+G12)</f>
        <v/>
      </c>
      <c r="H29" s="94"/>
      <c r="I29" s="25"/>
      <c r="J29" s="25"/>
      <c r="K29" s="25"/>
      <c r="L29" s="25"/>
    </row>
    <row ht="43.2" r="30" spans="1:12" x14ac:dyDescent="0.3">
      <c r="A30" s="25"/>
      <c r="B30" s="25"/>
      <c r="C30" s="107" t="s">
        <v>146</v>
      </c>
      <c r="D30" s="138"/>
      <c r="E30" s="108"/>
      <c r="F30" s="109" t="str">
        <f>IF(G24="","",G30/G33)</f>
        <v/>
      </c>
      <c r="G30" s="112">
        <v>0</v>
      </c>
      <c r="H30" s="94"/>
      <c r="I30" s="25"/>
      <c r="J30" s="25"/>
      <c r="K30" s="25"/>
      <c r="L30" s="25"/>
    </row>
    <row ht="43.2" r="31" spans="1:12" x14ac:dyDescent="0.3">
      <c r="A31" s="25"/>
      <c r="B31" s="25"/>
      <c r="C31" s="107" t="s">
        <v>147</v>
      </c>
      <c r="D31" s="138"/>
      <c r="E31" s="108"/>
      <c r="F31" s="109" t="str">
        <f>IF(G24="","",G31/G33)</f>
        <v/>
      </c>
      <c r="G31" s="112" t="str">
        <f>IF(G24="","",G33-G30)</f>
        <v/>
      </c>
      <c r="H31" s="94"/>
      <c r="I31" s="130"/>
      <c r="J31" s="25"/>
      <c r="K31" s="25"/>
      <c r="L31" s="25"/>
    </row>
    <row ht="43.8" r="32" spans="1:12" thickBot="1" x14ac:dyDescent="0.35">
      <c r="A32" s="25"/>
      <c r="B32" s="25"/>
      <c r="C32" s="107" t="s">
        <v>148</v>
      </c>
      <c r="D32" s="138"/>
      <c r="E32" s="140"/>
      <c r="F32" s="109"/>
      <c r="G32" s="112" t="str">
        <f>IF(G24="","",D38-G30)</f>
        <v/>
      </c>
      <c r="H32" s="94"/>
      <c r="I32" s="25"/>
      <c r="J32" s="25"/>
      <c r="K32" s="25"/>
      <c r="L32" s="25"/>
    </row>
    <row customHeight="1" ht="25.5" r="33" spans="1:12" thickBot="1" thickTop="1" x14ac:dyDescent="0.35">
      <c r="A33" s="25"/>
      <c r="B33" s="25"/>
      <c r="C33" s="61" t="s">
        <v>51</v>
      </c>
      <c r="D33" s="139"/>
      <c r="E33" s="62"/>
      <c r="F33" s="63"/>
      <c r="G33" s="131" t="str">
        <f>IF($D$3="","",IF($F$26="NELZE PRO PRAHU!","--",IF($B$3="Praha",$G$24-$G$26,$G$24-$G$25)))</f>
        <v/>
      </c>
      <c r="H33" s="95"/>
      <c r="I33" s="25"/>
      <c r="J33" s="25"/>
      <c r="K33" s="25"/>
      <c r="L33" s="25"/>
    </row>
    <row customHeight="1" ht="7.5" r="34" spans="1:12" thickTop="1" x14ac:dyDescent="0.3">
      <c r="A34" s="25"/>
      <c r="B34" s="25"/>
      <c r="C34" s="51"/>
      <c r="D34" s="52"/>
      <c r="E34" s="53"/>
      <c r="F34" s="54"/>
      <c r="G34" s="55"/>
      <c r="H34" s="84"/>
      <c r="I34" s="25"/>
      <c r="J34" s="25"/>
      <c r="K34" s="25"/>
      <c r="L34" s="25"/>
    </row>
    <row customHeight="1" ht="3.75" r="35" spans="1:12" x14ac:dyDescent="0.3">
      <c r="A35" s="25"/>
      <c r="B35" s="25"/>
      <c r="C35" s="25"/>
      <c r="D35" s="25"/>
      <c r="E35" s="25"/>
      <c r="F35" s="25"/>
      <c r="G35" s="25"/>
      <c r="H35" s="85"/>
      <c r="I35" s="25"/>
      <c r="J35" s="25"/>
      <c r="K35" s="25"/>
      <c r="L35" s="25"/>
    </row>
    <row ht="18" r="36" spans="1:12" x14ac:dyDescent="0.35">
      <c r="A36" s="25"/>
      <c r="B36" s="25"/>
      <c r="C36" s="50" t="s">
        <v>114</v>
      </c>
      <c r="D36" s="25"/>
      <c r="E36" s="25"/>
      <c r="F36" s="25"/>
      <c r="G36" s="25"/>
      <c r="H36" s="85"/>
      <c r="I36" s="25"/>
      <c r="J36" s="25"/>
      <c r="K36" s="25"/>
      <c r="L36" s="25"/>
    </row>
    <row customHeight="1" ht="6" r="37" spans="1:12" thickBot="1" x14ac:dyDescent="0.4">
      <c r="A37" s="25"/>
      <c r="B37" s="25"/>
      <c r="C37" s="24"/>
      <c r="D37" s="25"/>
      <c r="E37" s="25"/>
      <c r="F37" s="25"/>
      <c r="G37" s="25"/>
      <c r="H37" s="85"/>
      <c r="I37" s="25"/>
      <c r="J37" s="25"/>
      <c r="K37" s="25"/>
      <c r="L37" s="25"/>
    </row>
    <row customHeight="1" ht="42" r="38" spans="1:12" thickTop="1" x14ac:dyDescent="0.3">
      <c r="A38" s="25"/>
      <c r="B38" s="25"/>
      <c r="C38" s="82" t="s">
        <v>130</v>
      </c>
      <c r="D38" s="113" t="str">
        <f>IF($D$3="","",IF($B$3="Praha",IF($E$3="Vybudování a provoz dětské skupiny",$G$11+$G$12-($G$11+$G$12)*$F$26,IF($E$3="Transformace a provoz dětské skupiny",$G$13+$G$14-($G$13+$G$14)*$F$26,$G$15+$G$19+$G$23-($G$15+$G$19+$G$23)*$F$26)),IF($E$3="Vybudování a provoz dětské skupiny",$G$11+$G$12-($G$11+$G$12)*$F$25,IF($E$3="Transformace a provoz dětské skupiny",$G$13+$G$14-($G$13+$G$14)*$F$25,$G$15+$G$19+$G$23-($G$15+$G$19+$G$23)*$F$25))))</f>
        <v/>
      </c>
      <c r="E38" s="215" t="str">
        <f>IF($D$3="","",IF($E$3="Vybudování a provoz dětské skupiny","Záloha obsahuje jednotky na vybudování v závislosti na kapacitě zařízení.",IF($E$3="Transformace a provoz dětské skupiny",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8" s="216"/>
      <c r="G38" s="217"/>
      <c r="H38" s="86"/>
      <c r="I38" s="25"/>
      <c r="J38" s="25"/>
      <c r="K38" s="25"/>
      <c r="L38" s="25"/>
    </row>
    <row customHeight="1" ht="42" r="39" spans="1:12" x14ac:dyDescent="0.3">
      <c r="A39" s="25"/>
      <c r="B39" s="25"/>
      <c r="C39" s="76" t="s">
        <v>131</v>
      </c>
      <c r="D39" s="195" t="str">
        <f>IF(D41="","Zadejte % obsazenosti zařízení péče o děti v šedém poli",IF($D$3="","",IF($B$3="Praha",IF($E$3="Vybudování a provoz dětské skupiny",$G$15+$G$19+$G$23-($G$15+$G$19+$G$23)*$F$26,IF($E$3="Transformace a provoz dětské skupiny",$G$15+$G$19+$G$23-($G$15+$G$19+$G$23)*$F$26,IF(D$3*$D$42*$F$15+$D$3*$D$42*$F$19-(D$3*$D$42*$F$15+$D$3*$D$42*$F$19)*$F$26&gt;G16+G20,G16+G20,D$3*$D$42*$F$15+$D$3*$D$42*$F$19-(D$3*$D$42*$F$15+$D$3*$D$42*$F$19)*$F$26))),IF($E$3="Vybudování a provoz dětské skupiny",$G$15+$G$19+$G$23-($G$15+$G$19+$G$23)*$F$25,IF($E$3="Transformace a provoz dětské skupiny",$G$15+$G$19+$G$23-($G$15+$G$19+$G$23)*$F$25,IF(D$3*$D$42*$F$15+$D$3*$D$42*$F$19-(D$3*$D$42*$F$15+$D$3*$D$42*$F$19)*$F$25&gt;G16+G20,G16+G20,D$3*$D$42*$F$15+$D$3*$D$42*$F$19-(D$3*$D$42*$F$15+$D$3*$D$42*$F$19)*$F$25))))))</f>
        <v>Zadejte % obsazenosti zařízení péče o děti v šedém poli</v>
      </c>
      <c r="E39" s="218" t="str">
        <f>IF($D$3="","",IF($E$3="Vybudování a provoz dětské skupiny",IF($G$3="Ano",IF($F$3="Ano","Záloha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a provoz dětské skupiny",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9" s="219"/>
      <c r="G39" s="220"/>
      <c r="H39" s="87"/>
      <c r="I39" s="75"/>
      <c r="J39" s="25"/>
      <c r="K39" s="25"/>
      <c r="L39" s="25"/>
    </row>
    <row customHeight="1" ht="42" r="40" spans="1:12" x14ac:dyDescent="0.3">
      <c r="A40" s="25"/>
      <c r="B40" s="25"/>
      <c r="C40" s="76" t="s">
        <v>102</v>
      </c>
      <c r="D40" s="196" t="str">
        <f>IFERROR(IF(D41="","Zadejte % obsazenosti zařízení péče o děti v šedém poli",IF(AND($D$3="",$D$41=""),"",IF(MID(E3,1,2)="Vy",IF($B$3="Praha",IF($D$3*$D$42*$F$15+$D$3*$D$42*$F$19-($D$3*$D$42*$F$15+$D$3*$D$42*$F$19)*$F$26&gt;G16+G20,G16+G20,$D$3*$D$42*$F$15+$D$3*$D$42*$F$19-($D$3*$D$42*$F$15+$D$3*$D$42*$F$19)*$F$2),IF($D$3*$D$42*$F$15+$D$3*$D$42*$F$19-($D$3*$D$42*$F$15+$D$3*$D$42*$F$19)*$F$25&gt;G16+G20,G16+G20,$D$3*$D$42*$F$15+$D$3*$D$42*$F$19-($D$3*$D$42*$F$15+$D$3*$D$42*$F$19)*$F$25)),IF($B$3="Praha",IF($D$3*$D$42*$F$15+$D$3*$D$42*$F$19-($D$3*$D$42*$F$15+$D$3*$D$42*$F$19)*$F$26&gt;G17+G21,G17+G21,$D$3*$D$42*$F$15+$D$3*$D$42*$F$19-($D$3*$D$42*$F$15+$D$3*$D$42*$F$19)*$F$26),IF($D$3*$D$42*$F$15+$D$3*$D$42*$F$19-($D$3*$D$42*$F$15+$D$3*$D$42*$F$19)*$F$25&gt;G17+G21,G17+G21,$D$3*$D$42*$F$15+$D$3*$D$42*$F$19-($D$3*$D$42*$F$15+$D$3*$D$42*$F$19)*$F$25))))),"")</f>
        <v>Zadejte % obsazenosti zařízení péče o děti v šedém poli</v>
      </c>
      <c r="E40" s="218" t="str">
        <f>IF($D$3="","","Záloha obsahuje jednotky na provoz v závislosti na obsazenosti zařízení v minulém monitorovacím období.")</f>
        <v/>
      </c>
      <c r="F40" s="219"/>
      <c r="G40" s="220"/>
      <c r="H40" s="87"/>
      <c r="I40" s="77"/>
      <c r="J40" s="77"/>
      <c r="K40" s="25"/>
      <c r="L40" s="25"/>
    </row>
    <row customHeight="1" ht="42" r="41" spans="1:12" thickBot="1" x14ac:dyDescent="0.35">
      <c r="A41" s="25"/>
      <c r="B41" s="25"/>
      <c r="C41" s="74" t="s">
        <v>120</v>
      </c>
      <c r="D41" s="194"/>
      <c r="E41" s="207" t="s">
        <v>119</v>
      </c>
      <c r="F41" s="208"/>
      <c r="G41" s="209"/>
      <c r="H41" s="88"/>
      <c r="I41" s="75"/>
      <c r="J41" s="25"/>
      <c r="K41" s="25"/>
      <c r="L41" s="25"/>
    </row>
    <row customHeight="1" ht="42" r="42" spans="1:12" thickBot="1" thickTop="1" x14ac:dyDescent="0.35">
      <c r="A42" s="25"/>
      <c r="B42" s="25"/>
      <c r="C42" s="74" t="s">
        <v>116</v>
      </c>
      <c r="D42" s="199" t="str">
        <f>IF($D$41="","",IF($D$41&lt;20,0,IF($D$41&gt;=75,75,$D$41)))</f>
        <v/>
      </c>
      <c r="E42" s="210" t="str">
        <f>IF($D$41="","",IF($D$41&lt;0.2,"Obsazenost je menší než 20%, pro výpočet se bere hodnota 0!",IF($D$41&gt;=0.75,"Obsazenost je větší nebo rovna 75%, pro výpočet se bere hodnota 75.","Obsazenost je v rozmezí 20 - 75%, pro výpočet se bere skutečná dosažená hodnota obsazenosti.")))</f>
        <v/>
      </c>
      <c r="F42" s="211"/>
      <c r="G42" s="212"/>
      <c r="H42" s="89"/>
      <c r="I42" s="25"/>
      <c r="J42" s="25"/>
      <c r="K42" s="25"/>
      <c r="L42" s="25"/>
    </row>
    <row ht="15" r="43" spans="1:12" thickTop="1" x14ac:dyDescent="0.3">
      <c r="A43" s="25"/>
      <c r="B43" s="25"/>
      <c r="C43" s="78" t="s">
        <v>181</v>
      </c>
      <c r="D43" s="197" t="str">
        <f>IFERROR(IF(B3="Praha",IF((D3*D42*F15+D3*D42*F19)*(1-F26)&gt;G15+G19,G15+G19,(D3*D42*F15+D3*D42*F19)*(1-F26)),IF((D3*D42*F15+D3*D42*F19)*(1-F25)&gt;G15+G19,G15+G19,D3*D42*F15+D3*D42*F19)*(1-F25)),"")</f>
        <v/>
      </c>
      <c r="E43" s="201"/>
      <c r="F43" s="202"/>
      <c r="G43" s="203"/>
      <c r="H43" s="90"/>
      <c r="I43" s="75"/>
      <c r="J43" s="25"/>
      <c r="K43" s="25"/>
      <c r="L43" s="25"/>
    </row>
    <row customHeight="1" ht="54" r="44" spans="1:12" thickBot="1" x14ac:dyDescent="0.35">
      <c r="A44" s="25"/>
      <c r="B44" s="25"/>
      <c r="C44" s="81" t="s">
        <v>101</v>
      </c>
      <c r="D44" s="198" t="str">
        <f>IF($D$43="","",IF((MID($E$3,1,2)="Pr"),$D$38-$D$43,$D$39-$D$43))</f>
        <v/>
      </c>
      <c r="E44" s="204" t="str">
        <f>IF($D$44=0,"",IF($D$44="","",IF($D$44=$G$23,"Částku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
      </c>
      <c r="F44" s="205"/>
      <c r="G44" s="206"/>
      <c r="H44" s="89"/>
      <c r="I44" s="75"/>
      <c r="J44" s="75"/>
      <c r="K44" s="25"/>
      <c r="L44" s="25"/>
    </row>
    <row ht="15" r="45" spans="1:12" thickTop="1" x14ac:dyDescent="0.3">
      <c r="A45" s="25"/>
      <c r="B45" s="25"/>
      <c r="C45" s="25"/>
      <c r="I45" s="80"/>
    </row>
    <row r="46" spans="1:12" x14ac:dyDescent="0.3">
      <c r="J46" s="80"/>
    </row>
    <row r="47" spans="1:12" x14ac:dyDescent="0.3">
      <c r="C47" s="67"/>
    </row>
  </sheetData>
  <sheetProtection selectLockedCells="1"/>
  <protectedRanges>
    <protectedRange name="Oblast2" sqref="D42"/>
    <protectedRange name="Oblast1" sqref="B2:J6"/>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5">
    <mergeCell ref="I3:I4"/>
    <mergeCell ref="C3:C4"/>
    <mergeCell ref="D3:D4"/>
    <mergeCell ref="E3:E4"/>
    <mergeCell ref="F3:F4"/>
    <mergeCell ref="G3:G4"/>
    <mergeCell ref="H3:H4"/>
    <mergeCell ref="E43:G43"/>
    <mergeCell ref="E44:G44"/>
    <mergeCell ref="E41:G41"/>
    <mergeCell ref="E42:G42"/>
    <mergeCell ref="B3:B4"/>
    <mergeCell ref="E38:G38"/>
    <mergeCell ref="E39:G39"/>
    <mergeCell ref="E40:G40"/>
  </mergeCells>
  <dataValidations count="8" xWindow="271" yWindow="284">
    <dataValidation allowBlank="1" showErrorMessage="1" showInputMessage="1" sqref="C3:C4" type="list">
      <formula1>příjemce</formula1>
    </dataValidation>
    <dataValidation showErrorMessage="1" showInputMessage="1" sqref="E3" type="list">
      <formula1>zprovoznění</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I3" type="list">
      <formula1>DPH</formula1>
    </dataValidation>
    <dataValidation showErrorMessage="1" showInputMessage="1" sqref="J3:J4 B3:B4" type="list">
      <formula1>území</formula1>
    </dataValidation>
    <dataValidation allowBlank="1" showErrorMessage="1" showInputMessage="1" sqref="D3:D4" type="whole">
      <formula1>5</formula1>
      <formula2>24</formula2>
    </dataValidation>
    <dataValidation allowBlank="1" showErrorMessage="1" showInputMessage="1" sqref="H3:H4" type="list">
      <formula1>počet_pečujících_osob</formula1>
    </dataValidation>
  </dataValidations>
  <pageMargins bottom="0.78740157499999996" footer="0.3" header="0.3" left="0.7" right="0.7" top="0.78740157499999996"/>
  <pageSetup horizontalDpi="300" orientation="portrait" paperSize="9" r:id="rId2" verticalDpi="30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enableFormatConditionsCalculation="0">
    <pageSetUpPr fitToPage="1"/>
  </sheetPr>
  <dimension ref="A1:J10"/>
  <sheetViews>
    <sheetView workbookViewId="0" zoomScale="70" zoomScaleNormal="70" zoomScalePageLayoutView="70"/>
  </sheetViews>
  <sheetFormatPr defaultColWidth="8.77734375" defaultRowHeight="14.4" x14ac:dyDescent="0.3"/>
  <cols>
    <col min="1" max="1" customWidth="true" width="5.44140625" collapsed="false"/>
    <col min="2" max="2" bestFit="true" customWidth="true" width="32.33203125" collapsed="false"/>
    <col min="3" max="3" customWidth="true" style="1" width="31.0" collapsed="false"/>
    <col min="4" max="4" customWidth="true" style="1" width="31.44140625" collapsed="false"/>
    <col min="5" max="5" customWidth="true" style="1" width="17.44140625" collapsed="false"/>
    <col min="6" max="6" customWidth="true" style="1" width="33.44140625" collapsed="false"/>
    <col min="7" max="7" customWidth="true" width="27.44140625" collapsed="false"/>
    <col min="8" max="8" customWidth="true" width="11.77734375" collapsed="false"/>
    <col min="9" max="9" customWidth="true" width="13.0" collapsed="false"/>
  </cols>
  <sheetData>
    <row customHeight="1" ht="42.75" r="1" spans="1:10" x14ac:dyDescent="0.3">
      <c r="A1" s="27"/>
      <c r="B1" s="31" t="s">
        <v>0</v>
      </c>
      <c r="C1" s="32" t="s">
        <v>7</v>
      </c>
      <c r="D1" s="32" t="s">
        <v>13</v>
      </c>
      <c r="E1" s="32" t="s">
        <v>1</v>
      </c>
      <c r="F1" s="32" t="s">
        <v>2</v>
      </c>
      <c r="G1" s="31" t="s">
        <v>17</v>
      </c>
      <c r="H1" s="32" t="s">
        <v>57</v>
      </c>
      <c r="I1" s="33" t="s">
        <v>58</v>
      </c>
    </row>
    <row customHeight="1" ht="229.5" r="2" spans="1:10" x14ac:dyDescent="0.5">
      <c r="A2" s="28">
        <v>1</v>
      </c>
      <c r="B2" s="34" t="s">
        <v>3</v>
      </c>
      <c r="C2" s="35" t="s">
        <v>11</v>
      </c>
      <c r="D2" s="35" t="s">
        <v>12</v>
      </c>
      <c r="E2" s="35" t="s">
        <v>105</v>
      </c>
      <c r="F2" s="35" t="s">
        <v>14</v>
      </c>
      <c r="G2" s="233" t="s">
        <v>18</v>
      </c>
      <c r="H2" s="36">
        <v>20053</v>
      </c>
      <c r="I2" s="37">
        <v>16992</v>
      </c>
      <c r="J2" s="49"/>
    </row>
    <row customHeight="1" ht="355.5" r="3" spans="1:10" x14ac:dyDescent="0.3">
      <c r="A3" s="28">
        <v>2</v>
      </c>
      <c r="B3" s="34" t="s">
        <v>4</v>
      </c>
      <c r="C3" s="35" t="s">
        <v>19</v>
      </c>
      <c r="D3" s="35" t="s">
        <v>15</v>
      </c>
      <c r="E3" s="35" t="s">
        <v>28</v>
      </c>
      <c r="F3" s="35" t="s">
        <v>16</v>
      </c>
      <c r="G3" s="233"/>
      <c r="H3" s="36">
        <v>22421</v>
      </c>
      <c r="I3" s="37">
        <v>22421</v>
      </c>
    </row>
    <row customHeight="1" ht="58.5" r="4" spans="1:10" x14ac:dyDescent="0.3">
      <c r="A4" s="28">
        <v>3</v>
      </c>
      <c r="B4" s="35" t="s">
        <v>5</v>
      </c>
      <c r="C4" s="233" t="s">
        <v>21</v>
      </c>
      <c r="D4" s="233" t="s">
        <v>20</v>
      </c>
      <c r="E4" s="35" t="s">
        <v>106</v>
      </c>
      <c r="F4" s="233" t="s">
        <v>22</v>
      </c>
      <c r="G4" s="233" t="s">
        <v>18</v>
      </c>
      <c r="H4" s="36">
        <v>9518</v>
      </c>
      <c r="I4" s="37">
        <v>8279</v>
      </c>
    </row>
    <row customHeight="1" ht="186.75" r="5" spans="1:10" x14ac:dyDescent="0.3">
      <c r="A5" s="28">
        <v>4</v>
      </c>
      <c r="B5" s="35" t="s">
        <v>6</v>
      </c>
      <c r="C5" s="233"/>
      <c r="D5" s="233"/>
      <c r="E5" s="35" t="s">
        <v>29</v>
      </c>
      <c r="F5" s="233"/>
      <c r="G5" s="233"/>
      <c r="H5" s="36">
        <v>9005</v>
      </c>
      <c r="I5" s="37">
        <v>9005</v>
      </c>
    </row>
    <row customFormat="1" customHeight="1" ht="409.05" r="6" s="4" spans="1:10" x14ac:dyDescent="0.25">
      <c r="A6" s="28">
        <v>5</v>
      </c>
      <c r="B6" s="34" t="s">
        <v>8</v>
      </c>
      <c r="C6" s="38" t="s">
        <v>24</v>
      </c>
      <c r="D6" s="29" t="s">
        <v>23</v>
      </c>
      <c r="E6" s="39" t="s">
        <v>107</v>
      </c>
      <c r="F6" s="40" t="s">
        <v>26</v>
      </c>
      <c r="G6" s="35" t="s">
        <v>25</v>
      </c>
      <c r="H6" s="41">
        <v>628</v>
      </c>
      <c r="I6" s="42">
        <v>628</v>
      </c>
    </row>
    <row customFormat="1" ht="187.2" r="7" s="4" spans="1:10" x14ac:dyDescent="0.25">
      <c r="A7" s="28">
        <v>6</v>
      </c>
      <c r="B7" s="34" t="s">
        <v>10</v>
      </c>
      <c r="C7" s="35" t="s">
        <v>27</v>
      </c>
      <c r="D7" s="35" t="s">
        <v>104</v>
      </c>
      <c r="E7" s="35" t="s">
        <v>108</v>
      </c>
      <c r="F7" s="35" t="s">
        <v>30</v>
      </c>
      <c r="G7" s="35" t="s">
        <v>31</v>
      </c>
      <c r="H7" s="36">
        <v>56</v>
      </c>
      <c r="I7" s="37">
        <v>56</v>
      </c>
    </row>
    <row customFormat="1" customHeight="1" ht="228.75" r="8" s="4" spans="1:10" thickBot="1" x14ac:dyDescent="0.3">
      <c r="A8" s="30">
        <v>7</v>
      </c>
      <c r="B8" s="43" t="s">
        <v>9</v>
      </c>
      <c r="C8" s="44" t="s">
        <v>35</v>
      </c>
      <c r="D8" s="44" t="s">
        <v>32</v>
      </c>
      <c r="E8" s="44" t="s">
        <v>34</v>
      </c>
      <c r="F8" s="44" t="s">
        <v>33</v>
      </c>
      <c r="G8" s="44" t="s">
        <v>36</v>
      </c>
      <c r="H8" s="45">
        <v>14178</v>
      </c>
      <c r="I8" s="46">
        <v>14178</v>
      </c>
    </row>
    <row r="9" spans="1:10" x14ac:dyDescent="0.3">
      <c r="C9" s="26"/>
      <c r="D9" s="26"/>
      <c r="E9" s="26"/>
      <c r="F9" s="26"/>
      <c r="G9" s="5"/>
    </row>
    <row r="10" spans="1:10" x14ac:dyDescent="0.3">
      <c r="C10" s="3"/>
    </row>
  </sheetData>
  <sheetProtection objects="1" password="D8EE" scenarios="1" selectLockedCells="1" selectUnlockedCells="1" sheet="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enableFormatConditionsCalculation="0">
    <pageSetUpPr fitToPage="1"/>
  </sheetPr>
  <dimension ref="A7:J32"/>
  <sheetViews>
    <sheetView workbookViewId="0"/>
  </sheetViews>
  <sheetFormatPr defaultColWidth="8.77734375" defaultRowHeight="14.4" x14ac:dyDescent="0.3"/>
  <cols>
    <col min="1" max="1" customWidth="true" width="37.44140625" collapsed="false"/>
    <col min="2" max="5" customWidth="true" width="15.6640625" collapsed="false"/>
  </cols>
  <sheetData>
    <row ht="16.05" r="7" spans="1:10" thickBot="1" x14ac:dyDescent="0.25"/>
    <row customHeight="1" ht="25.05" r="8" spans="1:10" thickBot="1" x14ac:dyDescent="0.35">
      <c r="A8" s="240" t="s">
        <v>76</v>
      </c>
      <c r="B8" s="241"/>
      <c r="C8" s="241"/>
      <c r="D8" s="241"/>
      <c r="E8" s="242"/>
      <c r="F8" s="6"/>
      <c r="G8" s="6"/>
      <c r="H8" s="6"/>
      <c r="I8" s="6"/>
      <c r="J8" s="6"/>
    </row>
    <row customHeight="1" ht="25.05" r="9" spans="1:10" x14ac:dyDescent="0.3">
      <c r="A9" s="243"/>
      <c r="B9" s="48" t="s">
        <v>63</v>
      </c>
      <c r="C9" s="237" t="s">
        <v>65</v>
      </c>
      <c r="D9" s="237"/>
      <c r="E9" s="238" t="s">
        <v>52</v>
      </c>
    </row>
    <row customHeight="1" ht="25.05" r="10" spans="1:10" thickBot="1" x14ac:dyDescent="0.35">
      <c r="A10" s="244"/>
      <c r="B10" s="47" t="s">
        <v>64</v>
      </c>
      <c r="C10" s="47" t="s">
        <v>66</v>
      </c>
      <c r="D10" s="47" t="s">
        <v>67</v>
      </c>
      <c r="E10" s="239"/>
    </row>
    <row customHeight="1" ht="34.950000000000003" r="11" spans="1:10" x14ac:dyDescent="0.3">
      <c r="A11" s="18" t="s">
        <v>62</v>
      </c>
      <c r="B11" s="19">
        <v>0.85</v>
      </c>
      <c r="C11" s="19">
        <v>0.15</v>
      </c>
      <c r="D11" s="19">
        <v>0</v>
      </c>
      <c r="E11" s="20">
        <v>1</v>
      </c>
      <c r="I11" s="10">
        <v>0</v>
      </c>
    </row>
    <row customHeight="1" ht="34.950000000000003" r="12" spans="1:10" x14ac:dyDescent="0.3">
      <c r="A12" s="9" t="s">
        <v>68</v>
      </c>
      <c r="B12" s="10">
        <v>0.85</v>
      </c>
      <c r="C12" s="10" t="s">
        <v>69</v>
      </c>
      <c r="D12" s="10">
        <v>0.05</v>
      </c>
      <c r="E12" s="11">
        <v>1</v>
      </c>
      <c r="I12" s="10" t="s">
        <v>70</v>
      </c>
    </row>
    <row customHeight="1" ht="34.950000000000003" r="13" spans="1:10" x14ac:dyDescent="0.3">
      <c r="A13" s="9" t="s">
        <v>71</v>
      </c>
      <c r="B13" s="10">
        <v>0.85</v>
      </c>
      <c r="C13" s="10" t="s">
        <v>69</v>
      </c>
      <c r="D13" s="10">
        <v>0.05</v>
      </c>
      <c r="E13" s="11">
        <v>1</v>
      </c>
      <c r="I13" s="10" t="s">
        <v>70</v>
      </c>
    </row>
    <row customHeight="1" ht="34.950000000000003" r="14" spans="1:10" x14ac:dyDescent="0.3">
      <c r="A14" s="9" t="s">
        <v>72</v>
      </c>
      <c r="B14" s="10">
        <v>0.85</v>
      </c>
      <c r="C14" s="10" t="s">
        <v>69</v>
      </c>
      <c r="D14" s="10">
        <v>0.05</v>
      </c>
      <c r="E14" s="11">
        <v>1</v>
      </c>
      <c r="I14" s="10" t="s">
        <v>70</v>
      </c>
    </row>
    <row customHeight="1" ht="34.950000000000003" r="15" spans="1:10" x14ac:dyDescent="0.3">
      <c r="A15" s="9" t="s">
        <v>73</v>
      </c>
      <c r="B15" s="10">
        <v>0.85</v>
      </c>
      <c r="C15" s="10">
        <v>0.1</v>
      </c>
      <c r="D15" s="10">
        <v>0</v>
      </c>
      <c r="E15" s="11">
        <v>1</v>
      </c>
      <c r="I15" s="10">
        <v>0.05</v>
      </c>
    </row>
    <row customHeight="1" ht="34.950000000000003" r="16" spans="1:10" x14ac:dyDescent="0.3">
      <c r="A16" s="9" t="s">
        <v>103</v>
      </c>
      <c r="B16" s="16">
        <v>0.85</v>
      </c>
      <c r="C16" s="16">
        <v>0.15</v>
      </c>
      <c r="D16" s="16">
        <v>0</v>
      </c>
      <c r="E16" s="17">
        <v>1</v>
      </c>
      <c r="I16" s="16"/>
    </row>
    <row customHeight="1" ht="34.950000000000003" r="17" spans="1:9" thickBot="1" x14ac:dyDescent="0.35">
      <c r="A17" s="15" t="s">
        <v>74</v>
      </c>
      <c r="B17" s="16">
        <v>0.85</v>
      </c>
      <c r="C17" s="16">
        <v>0</v>
      </c>
      <c r="D17" s="16">
        <v>0.15</v>
      </c>
      <c r="E17" s="17">
        <v>1</v>
      </c>
      <c r="I17" s="16" t="s">
        <v>75</v>
      </c>
    </row>
    <row customHeight="1" ht="25.05" r="18" spans="1:9" thickBot="1" x14ac:dyDescent="0.35">
      <c r="A18" s="234" t="s">
        <v>77</v>
      </c>
      <c r="B18" s="235"/>
      <c r="C18" s="235"/>
      <c r="D18" s="235"/>
      <c r="E18" s="236"/>
    </row>
    <row customHeight="1" ht="34.950000000000003" r="19" spans="1:9" x14ac:dyDescent="0.3">
      <c r="A19" s="18" t="s">
        <v>62</v>
      </c>
      <c r="B19" s="19">
        <v>0.5</v>
      </c>
      <c r="C19" s="19">
        <v>0.5</v>
      </c>
      <c r="D19" s="19">
        <v>0</v>
      </c>
      <c r="E19" s="20">
        <v>1</v>
      </c>
      <c r="I19" s="19">
        <v>0</v>
      </c>
    </row>
    <row customHeight="1" ht="34.950000000000003" r="20" spans="1:9" x14ac:dyDescent="0.3">
      <c r="A20" s="9" t="s">
        <v>68</v>
      </c>
      <c r="B20" s="10">
        <v>0.5</v>
      </c>
      <c r="C20" s="10" t="s">
        <v>78</v>
      </c>
      <c r="D20" s="10">
        <v>0.05</v>
      </c>
      <c r="E20" s="11">
        <v>1</v>
      </c>
      <c r="I20" s="10" t="s">
        <v>70</v>
      </c>
    </row>
    <row customHeight="1" ht="34.950000000000003" r="21" spans="1:9" x14ac:dyDescent="0.3">
      <c r="A21" s="9" t="s">
        <v>79</v>
      </c>
      <c r="B21" s="10">
        <v>0.5</v>
      </c>
      <c r="C21" s="10" t="s">
        <v>78</v>
      </c>
      <c r="D21" s="10">
        <v>0.05</v>
      </c>
      <c r="E21" s="11">
        <v>1</v>
      </c>
      <c r="I21" s="10" t="s">
        <v>70</v>
      </c>
    </row>
    <row customHeight="1" ht="34.950000000000003" r="22" spans="1:9" x14ac:dyDescent="0.3">
      <c r="A22" s="9" t="s">
        <v>72</v>
      </c>
      <c r="B22" s="10">
        <v>0.5</v>
      </c>
      <c r="C22" s="10" t="s">
        <v>78</v>
      </c>
      <c r="D22" s="10">
        <v>0.05</v>
      </c>
      <c r="E22" s="11">
        <v>1</v>
      </c>
      <c r="I22" s="10" t="s">
        <v>70</v>
      </c>
    </row>
    <row customHeight="1" ht="34.950000000000003" r="23" spans="1:9" x14ac:dyDescent="0.3">
      <c r="A23" s="9" t="s">
        <v>73</v>
      </c>
      <c r="B23" s="10">
        <v>0.5</v>
      </c>
      <c r="C23" s="10">
        <v>0.45</v>
      </c>
      <c r="D23" s="10">
        <v>0</v>
      </c>
      <c r="E23" s="11">
        <v>1</v>
      </c>
      <c r="I23" s="10">
        <v>0.05</v>
      </c>
    </row>
    <row customHeight="1" ht="34.950000000000003" r="24" spans="1:9" x14ac:dyDescent="0.3">
      <c r="A24" s="9" t="s">
        <v>103</v>
      </c>
      <c r="B24" s="16">
        <v>0.5</v>
      </c>
      <c r="C24" s="16">
        <v>0.5</v>
      </c>
      <c r="D24" s="16">
        <v>0</v>
      </c>
      <c r="E24" s="17">
        <v>1</v>
      </c>
      <c r="I24" s="16"/>
    </row>
    <row customHeight="1" ht="34.950000000000003" r="25" spans="1:9" thickBot="1" x14ac:dyDescent="0.35">
      <c r="A25" s="12" t="s">
        <v>74</v>
      </c>
      <c r="B25" s="13">
        <v>0.5</v>
      </c>
      <c r="C25" s="13">
        <v>0</v>
      </c>
      <c r="D25" s="13">
        <v>0.5</v>
      </c>
      <c r="E25" s="14">
        <v>1</v>
      </c>
      <c r="I25" s="13" t="s">
        <v>80</v>
      </c>
    </row>
    <row customHeight="1" ht="15" r="26" spans="1:9" x14ac:dyDescent="0.3">
      <c r="A26" s="8"/>
      <c r="B26" s="7"/>
      <c r="C26" s="7"/>
      <c r="D26" s="7"/>
      <c r="E26" s="7"/>
    </row>
    <row customHeight="1" ht="15" r="27" spans="1:9" x14ac:dyDescent="0.3">
      <c r="B27" s="7"/>
      <c r="C27" s="7"/>
      <c r="D27" s="7"/>
      <c r="E27" s="7"/>
    </row>
    <row customHeight="1" ht="15" r="28" spans="1:9" x14ac:dyDescent="0.3">
      <c r="B28" s="7"/>
      <c r="C28" s="7"/>
      <c r="D28" s="7"/>
      <c r="E28" s="7"/>
    </row>
    <row customHeight="1" ht="15" r="29" spans="1:9" x14ac:dyDescent="0.3">
      <c r="B29" s="7"/>
      <c r="C29" s="7"/>
      <c r="D29" s="7"/>
      <c r="E29" s="7"/>
    </row>
    <row customHeight="1" ht="15" r="30" spans="1:9" x14ac:dyDescent="0.3">
      <c r="B30" s="7"/>
      <c r="C30" s="7"/>
      <c r="D30" s="7"/>
      <c r="E30" s="7"/>
    </row>
    <row customHeight="1" ht="15" r="31" spans="1:9" x14ac:dyDescent="0.3">
      <c r="B31" s="7"/>
      <c r="C31" s="7"/>
      <c r="D31" s="7"/>
      <c r="E31" s="7"/>
    </row>
    <row customHeight="1" ht="15" r="32" spans="1:9" x14ac:dyDescent="0.3">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46"/>
  <sheetViews>
    <sheetView topLeftCell="B1" workbookViewId="0">
      <selection activeCell="C3" sqref="C3"/>
    </sheetView>
  </sheetViews>
  <sheetFormatPr defaultColWidth="8.77734375" defaultRowHeight="14.4" x14ac:dyDescent="0.3"/>
  <cols>
    <col min="2" max="2" customWidth="true" width="72.44140625" collapsed="false"/>
    <col min="3" max="3" customWidth="true" width="26.0" collapsed="false"/>
    <col min="5" max="5" customWidth="true" width="13.44140625" collapsed="false"/>
  </cols>
  <sheetData>
    <row r="1" spans="1:9" x14ac:dyDescent="0.3">
      <c r="B1" s="2" t="s">
        <v>56</v>
      </c>
      <c r="C1" s="2" t="s">
        <v>53</v>
      </c>
      <c r="D1" s="2" t="s">
        <v>54</v>
      </c>
      <c r="E1" s="2" t="s">
        <v>55</v>
      </c>
      <c r="F1" s="2" t="s">
        <v>38</v>
      </c>
      <c r="G1" s="2" t="s">
        <v>81</v>
      </c>
      <c r="H1" s="2"/>
      <c r="I1" s="2" t="s">
        <v>133</v>
      </c>
    </row>
    <row ht="15" r="2" spans="1:9" x14ac:dyDescent="0.2">
      <c r="B2" s="2"/>
      <c r="C2" s="2"/>
      <c r="D2" s="2"/>
      <c r="E2" s="2"/>
      <c r="F2" s="2"/>
    </row>
    <row customHeight="1" ht="45.75" r="3" spans="1:9" x14ac:dyDescent="0.3">
      <c r="A3" s="22"/>
      <c r="B3" s="21" t="s">
        <v>111</v>
      </c>
      <c r="C3" t="s">
        <v>149</v>
      </c>
      <c r="D3" t="s">
        <v>90</v>
      </c>
      <c r="E3" t="s">
        <v>90</v>
      </c>
      <c r="F3" t="s">
        <v>92</v>
      </c>
      <c r="G3" t="s">
        <v>82</v>
      </c>
      <c r="I3" s="92">
        <v>1</v>
      </c>
    </row>
    <row customHeight="1" ht="44.25" r="4" spans="1:9" x14ac:dyDescent="0.3">
      <c r="A4" s="22"/>
      <c r="B4" s="21" t="s">
        <v>117</v>
      </c>
      <c r="C4" t="s">
        <v>150</v>
      </c>
      <c r="D4" t="s">
        <v>91</v>
      </c>
      <c r="E4" t="s">
        <v>91</v>
      </c>
      <c r="F4" t="s">
        <v>93</v>
      </c>
      <c r="G4" t="s">
        <v>94</v>
      </c>
      <c r="I4" s="92">
        <v>2</v>
      </c>
    </row>
    <row customHeight="1" ht="45" r="5" spans="1:9" x14ac:dyDescent="0.3">
      <c r="A5" s="22"/>
      <c r="B5" s="21" t="s">
        <v>109</v>
      </c>
      <c r="C5" t="s">
        <v>151</v>
      </c>
      <c r="I5" s="92">
        <v>3</v>
      </c>
    </row>
    <row customHeight="1" ht="47.25" r="6" spans="1:9" x14ac:dyDescent="0.3">
      <c r="A6" s="22"/>
      <c r="B6" s="21" t="s">
        <v>118</v>
      </c>
      <c r="I6" s="92"/>
    </row>
    <row customHeight="1" ht="46.5" r="7" spans="1:9" x14ac:dyDescent="0.3">
      <c r="A7" s="22"/>
      <c r="B7" s="21" t="s">
        <v>110</v>
      </c>
    </row>
    <row customHeight="1" ht="47.25" r="8" spans="1:9" x14ac:dyDescent="0.3">
      <c r="B8" s="21" t="s">
        <v>112</v>
      </c>
    </row>
    <row customHeight="1" ht="46.5" r="9" spans="1:9" x14ac:dyDescent="0.3">
      <c r="B9" s="65"/>
    </row>
    <row r="10" spans="1:9" x14ac:dyDescent="0.3">
      <c r="B10" s="65"/>
    </row>
    <row r="11" spans="1:9" x14ac:dyDescent="0.3">
      <c r="B11" s="65"/>
    </row>
    <row r="12" spans="1:9" x14ac:dyDescent="0.3">
      <c r="B12" s="21"/>
    </row>
    <row r="13" spans="1:9" x14ac:dyDescent="0.3">
      <c r="B13" s="21"/>
    </row>
    <row r="14" spans="1:9" x14ac:dyDescent="0.3">
      <c r="B14" s="21"/>
    </row>
    <row r="15" spans="1:9" x14ac:dyDescent="0.3">
      <c r="B15" s="21"/>
    </row>
    <row r="16" spans="1:9" x14ac:dyDescent="0.3">
      <c r="B16" s="21"/>
    </row>
    <row r="17" spans="2:2" x14ac:dyDescent="0.3">
      <c r="B17" s="21"/>
    </row>
    <row r="18" spans="2:2" x14ac:dyDescent="0.3">
      <c r="B18" s="21"/>
    </row>
    <row r="20" spans="2:2" x14ac:dyDescent="0.3">
      <c r="B20" s="21"/>
    </row>
    <row r="40" spans="2:2" x14ac:dyDescent="0.3">
      <c r="B40" t="s">
        <v>83</v>
      </c>
    </row>
    <row r="41" spans="2:2" x14ac:dyDescent="0.3">
      <c r="B41" t="s">
        <v>84</v>
      </c>
    </row>
    <row r="42" spans="2:2" x14ac:dyDescent="0.3">
      <c r="B42" t="s">
        <v>85</v>
      </c>
    </row>
    <row r="43" spans="2:2" x14ac:dyDescent="0.3">
      <c r="B43" t="s">
        <v>86</v>
      </c>
    </row>
    <row r="44" spans="2:2" x14ac:dyDescent="0.3">
      <c r="B44" t="s">
        <v>87</v>
      </c>
    </row>
    <row r="45" spans="2:2" x14ac:dyDescent="0.3">
      <c r="B45" t="s">
        <v>88</v>
      </c>
    </row>
    <row r="46" spans="2:2" x14ac:dyDescent="0.3">
      <c r="B46" t="s">
        <v>89</v>
      </c>
    </row>
  </sheetData>
  <sheetProtection selectLockedCells="1" selectUnlockedCells="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ataValidation allowBlank="1" showErrorMessage="1" showInputMessage="1" sqref="C2: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D11"/>
  <sheetViews>
    <sheetView topLeftCell="B1" workbookViewId="0">
      <selection activeCell="C4" sqref="C4"/>
    </sheetView>
  </sheetViews>
  <sheetFormatPr defaultColWidth="8.77734375" defaultRowHeight="14.4" x14ac:dyDescent="0.3"/>
  <cols>
    <col min="1" max="1" customWidth="true" hidden="true" width="0.0" collapsed="false"/>
    <col min="2" max="2" bestFit="true" customWidth="true" width="13.44140625" collapsed="false"/>
    <col min="3" max="4" bestFit="true" customWidth="true" width="15.109375" collapsed="false"/>
  </cols>
  <sheetData>
    <row customHeight="1" ht="46.95" r="1" spans="1:4" x14ac:dyDescent="0.4">
      <c r="B1" s="245" t="s">
        <v>144</v>
      </c>
      <c r="C1" s="246"/>
      <c r="D1" s="247"/>
    </row>
    <row r="2" spans="1:4" x14ac:dyDescent="0.3">
      <c r="B2" s="115" t="s">
        <v>141</v>
      </c>
      <c r="C2" s="115" t="s">
        <v>136</v>
      </c>
      <c r="D2" s="116" t="s">
        <v>137</v>
      </c>
    </row>
    <row r="3" spans="1:4" x14ac:dyDescent="0.3">
      <c r="A3" s="114" t="s">
        <v>138</v>
      </c>
      <c r="B3" s="115" t="str">
        <f>IF('kalkulačka projektu'!E3:E4="Vybudování",1,IF('kalkulačka projektu'!E3:E4="Transformace",1,""))</f>
        <v/>
      </c>
      <c r="C3" s="117" t="str">
        <f>IF('kalkulačka projektu'!G11="",IF('kalkulačka projektu'!G13="","",'kalkulačka projektu'!G13+'kalkulačka projektu'!G14),'kalkulačka projektu'!G11+'kalkulačka projektu'!G12)</f>
        <v/>
      </c>
      <c r="D3" s="118" t="str">
        <f>IF(C3="","",0)</f>
        <v/>
      </c>
    </row>
    <row ht="15" r="4" spans="1:4" x14ac:dyDescent="0.2">
      <c r="A4" s="114" t="s">
        <v>139</v>
      </c>
      <c r="B4" s="115">
        <f>IF(B3="",1,B3+1)</f>
        <v>1</v>
      </c>
      <c r="C4" s="117" t="str">
        <f>IF('kalkulačka projektu'!E3="","",'kalkulačka projektu'!G15+'kalkulačka projektu'!G19+'kalkulačka projektu'!G23)</f>
        <v/>
      </c>
      <c r="D4" s="129" t="str">
        <f>IF('kalkulačka projektu'!E3="","",IF(C3="",0,C3))</f>
        <v/>
      </c>
    </row>
    <row ht="15" r="5" spans="1:4" x14ac:dyDescent="0.2">
      <c r="A5" s="114" t="s">
        <v>139</v>
      </c>
      <c r="B5" s="115">
        <f ref="B5:B8" si="0" t="shared">B4+1</f>
        <v>2</v>
      </c>
      <c r="C5" s="117" t="str">
        <f>IF(C4="","",'kalkulačka projektu'!G16+'kalkulačka projektu'!G20)</f>
        <v/>
      </c>
      <c r="D5" s="118" t="str">
        <f>C4</f>
        <v/>
      </c>
    </row>
    <row ht="15" r="6" spans="1:4" x14ac:dyDescent="0.2">
      <c r="A6" s="114" t="s">
        <v>139</v>
      </c>
      <c r="B6" s="115">
        <f si="0" t="shared"/>
        <v>3</v>
      </c>
      <c r="C6" s="117" t="str">
        <f>IF(C5="","",'kalkulačka projektu'!G17+'kalkulačka projektu'!G21)</f>
        <v/>
      </c>
      <c r="D6" s="118" t="str">
        <f>C5</f>
        <v/>
      </c>
    </row>
    <row ht="15" r="7" spans="1:4" x14ac:dyDescent="0.2">
      <c r="A7" s="114" t="s">
        <v>139</v>
      </c>
      <c r="B7" s="115">
        <f si="0" t="shared"/>
        <v>4</v>
      </c>
      <c r="C7" s="117" t="str">
        <f>IF(C6="","",'kalkulačka projektu'!G18+'kalkulačka projektu'!G22)</f>
        <v/>
      </c>
      <c r="D7" s="118" t="str">
        <f>C6</f>
        <v/>
      </c>
    </row>
    <row r="8" spans="1:4" x14ac:dyDescent="0.3">
      <c r="A8" s="114" t="s">
        <v>140</v>
      </c>
      <c r="B8" s="115">
        <f si="0" t="shared"/>
        <v>5</v>
      </c>
      <c r="C8" s="119" t="str">
        <f>IF(C3="","",0)</f>
        <v/>
      </c>
      <c r="D8" s="118" t="str">
        <f>C7</f>
        <v/>
      </c>
    </row>
    <row ht="16.05" r="9" spans="1:4" thickBot="1" x14ac:dyDescent="0.25">
      <c r="B9" s="120"/>
      <c r="C9" s="121"/>
      <c r="D9" s="122"/>
    </row>
    <row ht="15" r="10" spans="1:4" thickTop="1" x14ac:dyDescent="0.3">
      <c r="B10" s="123" t="s">
        <v>142</v>
      </c>
      <c r="C10" s="124">
        <f>SUM(C3:C9)</f>
        <v>0</v>
      </c>
      <c r="D10" s="125">
        <f>SUM(D3:D9)</f>
        <v>0</v>
      </c>
    </row>
    <row ht="16.05" r="11" spans="1:4" thickBot="1" x14ac:dyDescent="0.25">
      <c r="B11" s="126" t="s">
        <v>143</v>
      </c>
      <c r="C11" s="127" t="str">
        <f>IF(C10='kalkulačka projektu'!G24,"Finanční plán v pořádku","Finanční plán není v pořádku")</f>
        <v>Finanční plán není v pořádku</v>
      </c>
      <c r="D11" s="128"/>
    </row>
  </sheetData>
  <sheetProtection objects="1" password="D8EE" scenarios="1" sheet="1"/>
  <mergeCells count="1">
    <mergeCell ref="B1:D1"/>
  </mergeCells>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3" type="cellIs">
            <xm:f>'kalkulačka projektu'!$G$24</xm:f>
            <x14:dxf>
              <fill>
                <patternFill>
                  <bgColor rgb="FFFF0000"/>
                </patternFill>
              </fill>
            </x14:dxf>
          </x14:cfRule>
          <x14:cfRule id="{F683A494-31C1-4B6C-A5AC-45C88F7B41EF}" operator="equal" priority="4" type="cellIs">
            <xm:f>'kalkulačka projektu'!$G$24</xm:f>
            <x14:dxf>
              <fill>
                <patternFill>
                  <bgColor rgb="FF92D050"/>
                </patternFill>
              </fill>
            </x14:dxf>
          </x14:cfRule>
          <xm:sqref>C10</xm:sqref>
        </x14:conditionalFormatting>
        <x14:conditionalFormatting xmlns:xm="http://schemas.microsoft.com/office/excel/2006/main">
          <x14:cfRule id="{AF5D5912-ADB9-47F9-9141-9027449436D5}" operator="notEqual" priority="1" stopIfTrue="1" type="cellIs">
            <xm:f>'kalkulačka projektu'!$G$24</xm:f>
            <x14:dxf>
              <fill>
                <patternFill>
                  <bgColor rgb="FFFF0000"/>
                </patternFill>
              </fill>
            </x14:dxf>
          </x14:cfRule>
          <x14:cfRule id="{039A245C-F990-499C-B563-8420EE18DDBB}" operator="equal" priority="2" stopIfTrue="1" type="cellIs">
            <xm:f>'kalkulačka projektu'!$G$24</xm:f>
            <x14:dxf>
              <fill>
                <patternFill>
                  <bgColor rgb="FF92D050"/>
                </patternFill>
              </fill>
            </x14:dxf>
          </x14:cfRule>
          <xm:sqref>D10</xm:sqref>
        </x14:conditionalFormatting>
      </x14:conditionalFormattings>
    </ext>
  </extLst>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H21"/>
  <sheetViews>
    <sheetView workbookViewId="0">
      <selection activeCell="G8" sqref="G8:G10"/>
    </sheetView>
  </sheetViews>
  <sheetFormatPr defaultColWidth="8.77734375" defaultRowHeight="14.4" x14ac:dyDescent="0.3"/>
  <cols>
    <col min="1" max="1" customWidth="true" width="18.44140625" collapsed="false"/>
    <col min="2" max="2" customWidth="true" width="19.109375" collapsed="false"/>
    <col min="3" max="3" customWidth="true" width="28.77734375" collapsed="false"/>
    <col min="4" max="4" customWidth="true" width="34.0" collapsed="false"/>
    <col min="5" max="5" customWidth="true" width="50.33203125" collapsed="false"/>
    <col min="6" max="6" customWidth="true" width="36.5546875" collapsed="false"/>
    <col min="7" max="7" bestFit="true" customWidth="true" width="19.6640625" collapsed="false"/>
    <col min="8" max="8" customWidth="true" width="29.77734375" collapsed="false"/>
  </cols>
  <sheetData>
    <row customFormat="1" customHeight="1" ht="90" r="1" s="25" spans="1:8" x14ac:dyDescent="0.3">
      <c r="A1" s="250" t="s">
        <v>167</v>
      </c>
      <c r="B1" s="252" t="s">
        <v>166</v>
      </c>
      <c r="C1" s="254" t="str">
        <f>IF(B3="ano","Jedná se o dětskou skupinu,  zařízení provozované na základě ŽL, nebo jiné zařízení?","")</f>
        <v/>
      </c>
      <c r="D1" s="265" t="str">
        <f>IF(C3="jiné zařízení","Uveďte podrobnosti k zařízení, které provozujete (pravděpodobně na základě obecně právních předpisů nebo na základě jiného statutu.","")</f>
        <v/>
      </c>
      <c r="E1" s="256" t="s">
        <v>165</v>
      </c>
      <c r="F1" s="285" t="str">
        <f>IF(E3="ano",CONCATENATE("Uveďte přesnou adresu místa provozu zařízení, na něž navazujete (v detailu ulice, čísla popisného nebo čísla evidenčního a města)."," Je-li na jedné adrese provozováno více zařízení péče o děti, uveďte i patro, pavilón či jiné upřesnění místa provozu toho zařízení, na které navazujete.  "),"")</f>
        <v/>
      </c>
      <c r="G1" s="287" t="str">
        <f>IF(E3="ano","Uveďte indetifikaci subjektu, na nějž navazujete (IČ a název subjektu): ","")</f>
        <v/>
      </c>
      <c r="H1" s="288"/>
    </row>
    <row customFormat="1" customHeight="1" ht="31.2" r="2" s="25" spans="1:8" x14ac:dyDescent="0.3">
      <c r="A2" s="251"/>
      <c r="B2" s="253"/>
      <c r="C2" s="255"/>
      <c r="D2" s="266"/>
      <c r="E2" s="257"/>
      <c r="F2" s="286"/>
      <c r="G2" s="167" t="str">
        <f>IF(G1="","","IČ subjektu")</f>
        <v/>
      </c>
      <c r="H2" s="166" t="str">
        <f>IF(G1="","","Název subjektu")</f>
        <v/>
      </c>
    </row>
    <row customFormat="1" customHeight="1" ht="62.55" r="3" s="25" spans="1:8" thickBot="1" x14ac:dyDescent="0.35">
      <c r="A3" s="165"/>
      <c r="B3" s="164"/>
      <c r="C3" s="193"/>
      <c r="D3" s="163"/>
      <c r="E3" s="162"/>
      <c r="F3" s="161"/>
      <c r="G3" s="160"/>
      <c r="H3" s="159"/>
    </row>
    <row customFormat="1" r="4" s="25" spans="1:8" x14ac:dyDescent="0.3"/>
    <row customFormat="1" ht="16.05" r="5" s="25" spans="1:8" thickBot="1" x14ac:dyDescent="0.25"/>
    <row customFormat="1" customHeight="1" ht="28.8" r="6" s="25" spans="1:8" x14ac:dyDescent="0.3">
      <c r="A6" s="277" t="s">
        <v>164</v>
      </c>
      <c r="B6" s="278"/>
      <c r="C6" s="278"/>
      <c r="D6" s="278"/>
      <c r="E6" s="278"/>
      <c r="F6" s="278"/>
      <c r="G6" s="279"/>
      <c r="H6" s="158"/>
    </row>
    <row customFormat="1" customHeight="1" ht="54.45" r="7" s="25" spans="1:8" x14ac:dyDescent="0.3">
      <c r="A7" s="270" t="s">
        <v>163</v>
      </c>
      <c r="B7" s="271"/>
      <c r="C7" s="272"/>
      <c r="D7" s="157" t="s">
        <v>162</v>
      </c>
      <c r="E7" s="283" t="s">
        <v>161</v>
      </c>
      <c r="F7" s="284"/>
      <c r="G7" s="156" t="s">
        <v>160</v>
      </c>
    </row>
    <row customFormat="1" r="8" s="25" spans="1:8" x14ac:dyDescent="0.3">
      <c r="A8" s="273"/>
      <c r="B8" s="274"/>
      <c r="C8" s="274"/>
      <c r="D8" s="274"/>
      <c r="E8" s="115" t="s">
        <v>159</v>
      </c>
      <c r="F8" s="155"/>
      <c r="G8" s="280"/>
    </row>
    <row customFormat="1" r="9" s="25" spans="1:8" x14ac:dyDescent="0.3">
      <c r="A9" s="273"/>
      <c r="B9" s="274"/>
      <c r="C9" s="274"/>
      <c r="D9" s="274"/>
      <c r="E9" s="115" t="str">
        <f>IF(A3="Oblast B","ukončení fáze budování/transformace:","")</f>
        <v/>
      </c>
      <c r="F9" s="155"/>
      <c r="G9" s="281"/>
    </row>
    <row customFormat="1" ht="15" r="10" s="25" spans="1:8" thickBot="1" x14ac:dyDescent="0.35">
      <c r="A10" s="275"/>
      <c r="B10" s="276"/>
      <c r="C10" s="276"/>
      <c r="D10" s="276"/>
      <c r="E10" s="154" t="s">
        <v>158</v>
      </c>
      <c r="F10" s="153"/>
      <c r="G10" s="282"/>
    </row>
    <row customFormat="1" r="11" s="25" spans="1:8" x14ac:dyDescent="0.3"/>
    <row customFormat="1" customHeight="1" ht="31.8" r="12" s="25" spans="1:8" thickBot="1" x14ac:dyDescent="0.35">
      <c r="A12" s="258" t="str">
        <f>IF(OR(A3="",B3="",E3="",A8="",D8="",F8="",F10="",G8="",AND(E3="ano",F3=""),AND(E3="ano",G3=""),AND(E3="ano",H3=""),AND(B3="ano",C3="")),"Zkontrolujte, zda je vyplnili všechny potřebné údaje, příp. zda jste vyplnili všechny údaje potřebné v červeně zvýrazněných polích.","")</f>
        <v>Zkontrolujte, zda je vyplnili všechny potřebné údaje, příp. zda jste vyplnili všechny údaje potřebné v červeně zvýrazněných polích.</v>
      </c>
      <c r="B12" s="258"/>
      <c r="C12" s="258"/>
      <c r="D12" s="258"/>
      <c r="E12" s="258"/>
    </row>
    <row customFormat="1" r="13" s="25" spans="1:8" x14ac:dyDescent="0.3">
      <c r="A13" s="259" t="s">
        <v>180</v>
      </c>
      <c r="B13" s="260"/>
      <c r="C13" s="260"/>
      <c r="D13" s="260"/>
      <c r="E13" s="261"/>
    </row>
    <row customFormat="1" r="14" s="25" spans="1:8" x14ac:dyDescent="0.3">
      <c r="A14" s="262" t="str">
        <f>IF(A3="","",IF(A3="Oblast A","OBLAST A","OBLAST B"))</f>
        <v/>
      </c>
      <c r="B14" s="263"/>
      <c r="C14" s="263"/>
      <c r="D14" s="263"/>
      <c r="E14" s="264"/>
    </row>
    <row customFormat="1" r="15" s="25" spans="1:8" x14ac:dyDescent="0.3">
      <c r="A15" s="262" t="str">
        <f><![CDATA[IF(B3="","",IF(B3="ano",IF(C3="jiné zařízení","Provozuji zařízení péče o děti déle než 6 měsíců. Forma tohoto zařízení je "&C3&". Podrobnosti k tomuto zařízení jsou následující: "&D3&".","Provozuji zařízení péče o děti déle než 6 měsíců. Forma tohoto zařízení je "&C3&"."),"Neprovozuji zařízení péče o děti déle než 6 měsíců."))]]></f>
        <v/>
      </c>
      <c r="B15" s="263"/>
      <c r="C15" s="263"/>
      <c r="D15" s="263"/>
      <c r="E15" s="264"/>
    </row>
    <row customFormat="1" r="16" s="25" spans="1:8" x14ac:dyDescent="0.3">
      <c r="A16" s="267" t="str">
        <f>IF(E3="","",IF(E3="ano","Navazuji na subjekt "&amp;H3&amp;" s IČ: "&amp;G3&amp;" a na zařízení provozované na adrese "&amp;F3,""))</f>
        <v/>
      </c>
      <c r="B16" s="268"/>
      <c r="C16" s="268"/>
      <c r="D16" s="268"/>
      <c r="E16" s="269"/>
    </row>
    <row customFormat="1" r="17" s="25" spans="1:5" x14ac:dyDescent="0.3">
      <c r="A17" s="152" t="s">
        <v>157</v>
      </c>
      <c r="B17" s="151"/>
      <c r="C17" s="147"/>
      <c r="D17" s="147"/>
      <c r="E17" s="146"/>
    </row>
    <row customFormat="1" r="18" s="25" spans="1:5" x14ac:dyDescent="0.3">
      <c r="A18" s="150" t="s">
        <v>156</v>
      </c>
      <c r="B18" s="149" t="str">
        <f>IF(A8="","",A8)</f>
        <v/>
      </c>
      <c r="C18" s="149"/>
      <c r="D18" s="149"/>
      <c r="E18" s="146"/>
    </row>
    <row customFormat="1" ht="28.8" r="19" s="25" spans="1:5" x14ac:dyDescent="0.3">
      <c r="A19" s="145" t="s">
        <v>155</v>
      </c>
      <c r="B19" s="148" t="str">
        <f>IF(D8="","",D8)</f>
        <v/>
      </c>
      <c r="C19" s="147"/>
      <c r="D19" s="147"/>
      <c r="E19" s="146"/>
    </row>
    <row customFormat="1" ht="28.8" r="20" s="25" spans="1:5" x14ac:dyDescent="0.3">
      <c r="A20" s="145" t="s">
        <v>154</v>
      </c>
      <c r="B20" s="248" t="str">
        <f><![CDATA[IF(OR(F8="",F10=""),"",IF(A3="Oblast B","od "&F8&" do "&F10&"; z toho fáze budování je plánována do "&F9,"od "&F8&" do "&F10&""))]]></f>
        <v/>
      </c>
      <c r="C20" s="248"/>
      <c r="D20" s="248"/>
      <c r="E20" s="249"/>
    </row>
    <row customFormat="1" ht="15" r="21" s="25" spans="1:5" thickBot="1" x14ac:dyDescent="0.35">
      <c r="A21" s="144" t="s">
        <v>153</v>
      </c>
      <c r="B21" s="143" t="str">
        <f>IF(G8="","",G8)</f>
        <v/>
      </c>
      <c r="C21" s="143"/>
      <c r="D21" s="143"/>
      <c r="E21" s="142"/>
    </row>
  </sheetData>
  <sheetProtection objects="1" password="D8EE" scenarios="1" sheet="1"/>
  <mergeCells count="19">
    <mergeCell ref="D8:D10"/>
    <mergeCell ref="F1:F2"/>
    <mergeCell ref="G1:H1"/>
    <mergeCell ref="B20:E20"/>
    <mergeCell ref="A1:A2"/>
    <mergeCell ref="B1:B2"/>
    <mergeCell ref="C1:C2"/>
    <mergeCell ref="E1:E2"/>
    <mergeCell ref="A12:E12"/>
    <mergeCell ref="A13:E13"/>
    <mergeCell ref="A14:E14"/>
    <mergeCell ref="A15:E15"/>
    <mergeCell ref="D1:D2"/>
    <mergeCell ref="A16:E16"/>
    <mergeCell ref="A7:C7"/>
    <mergeCell ref="A8:C10"/>
    <mergeCell ref="A6:G6"/>
    <mergeCell ref="G8:G10"/>
    <mergeCell ref="E7:F7"/>
  </mergeCells>
  <conditionalFormatting sqref="A12:E12">
    <cfRule dxfId="12" operator="equal" priority="6" type="cellIs">
      <formula>"Zkontrolujte, zda je vyplnili všechny potřebné údaje, příp. zda jste vyplnili všechny údaje potřebné v červeně zvýrazněných polích.něných polích."</formula>
    </cfRule>
  </conditionalFormatting>
  <conditionalFormatting sqref="C3">
    <cfRule dxfId="11" priority="5" type="expression">
      <formula>AND($B$3="ano",$C$3="")</formula>
    </cfRule>
  </conditionalFormatting>
  <conditionalFormatting sqref="F3">
    <cfRule dxfId="10" priority="4" type="expression">
      <formula>AND($E$3="ano",$F$3="")</formula>
    </cfRule>
  </conditionalFormatting>
  <conditionalFormatting sqref="G3">
    <cfRule dxfId="9" priority="3" type="expression">
      <formula>AND($E$3="ano",$G$3="")</formula>
    </cfRule>
  </conditionalFormatting>
  <conditionalFormatting sqref="H3">
    <cfRule dxfId="8" priority="2" type="expression">
      <formula>AND($E$3="ano",$H$3="")</formula>
    </cfRule>
  </conditionalFormatting>
  <conditionalFormatting sqref="D3">
    <cfRule dxfId="7" priority="1" type="expression">
      <formula>AND($C$3="jiné zařízení",$D$3="")</formula>
    </cfRule>
  </conditionalFormatting>
  <dataValidations count="1">
    <dataValidation allowBlank="1" operator="lessThan" showErrorMessage="1" showInputMessage="1" sqref="G3" type="textLength">
      <formula1>9</formula1>
    </dataValidation>
  </dataValidations>
  <pageMargins bottom="0.78740157499999996" footer="0.3" header="0.3" left="0.7" right="0.7" top="0.78740157499999996"/>
  <extLst>
    <ext xmlns:x14="http://schemas.microsoft.com/office/spreadsheetml/2009/9/main" uri="{CCE6A557-97BC-4b89-ADB6-D9C93CAAB3DF}">
      <x14:dataValidations xmlns:xm="http://schemas.microsoft.com/office/excel/2006/main" count="4">
        <x14:dataValidation allowBlank="1" showErrorMessage="1" showInputMessage="1" type="list">
          <x14:formula1>
            <xm:f>'Pomocný list'!$D$1:$D$2</xm:f>
          </x14:formula1>
          <xm:sqref>G8</xm:sqref>
        </x14:dataValidation>
        <x14:dataValidation allowBlank="1" showErrorMessage="1" showInputMessage="1" type="list">
          <x14:formula1>
            <xm:f>'Pomocný list'!$C$1:$C$3</xm:f>
          </x14:formula1>
          <xm:sqref>C3</xm:sqref>
        </x14:dataValidation>
        <x14:dataValidation allowBlank="1" showErrorMessage="1" showInputMessage="1" type="list">
          <x14:formula1>
            <xm:f>'Pomocný list'!$B$1:$B$2</xm:f>
          </x14:formula1>
          <xm:sqref>B3 E3</xm:sqref>
        </x14:dataValidation>
        <x14:dataValidation allowBlank="1" showErrorMessage="1" showInputMessage="1" type="list">
          <x14:formula1>
            <xm:f>'Pomocný list'!$A$1:$A$2</xm:f>
          </x14:formula1>
          <xm:sqref>A3</xm:sqref>
        </x14:dataValidation>
      </x14:dataValidations>
    </ext>
  </extLst>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1:J52"/>
  <sheetViews>
    <sheetView topLeftCell="A3" workbookViewId="0" zoomScale="90" zoomScaleNormal="90" zoomScalePageLayoutView="90">
      <selection activeCell="C7" sqref="C7"/>
    </sheetView>
  </sheetViews>
  <sheetFormatPr defaultColWidth="10.77734375" defaultRowHeight="15.6" x14ac:dyDescent="0.3"/>
  <cols>
    <col min="1" max="1" style="168" width="10.77734375" collapsed="false"/>
    <col min="2" max="2" customWidth="true" style="170" width="50.109375" collapsed="false"/>
    <col min="3" max="3" customWidth="true" style="170" width="40.33203125" collapsed="false"/>
    <col min="4" max="4" customWidth="true" style="170" width="80.6640625" collapsed="false"/>
    <col min="5" max="5" customWidth="true" style="168" width="10.77734375" collapsed="false"/>
    <col min="6" max="6" bestFit="true" customWidth="true" style="168" width="42.77734375" collapsed="false"/>
    <col min="7" max="7" customWidth="true" style="168" width="42.77734375" collapsed="false"/>
    <col min="8" max="8" customWidth="true" style="168" width="54.6640625" collapsed="false"/>
    <col min="9" max="9" customWidth="true" style="169" width="54.6640625" collapsed="false"/>
    <col min="10" max="10" customWidth="true" style="168" width="48.6640625" collapsed="false"/>
    <col min="11" max="16384" style="168" width="10.77734375" collapsed="false"/>
  </cols>
  <sheetData>
    <row hidden="1" ht="16.05" r="1" spans="2:10" x14ac:dyDescent="0.2">
      <c r="B1" s="170" t="s">
        <v>168</v>
      </c>
      <c r="I1" s="191"/>
    </row>
    <row hidden="1" ht="16.95" r="2" spans="2:10" thickBot="1" x14ac:dyDescent="0.25">
      <c r="B2" s="170" t="s">
        <v>172</v>
      </c>
      <c r="I2" s="168"/>
      <c r="J2" s="190" t="str">
        <f>IF(C7="ano","Provozujete zařízení péče o děti déle než 6 měsíců?","")</f>
        <v/>
      </c>
    </row>
    <row ht="16.95" r="3" spans="2:10" thickBot="1" x14ac:dyDescent="0.25">
      <c r="I3" s="168"/>
    </row>
    <row customHeight="1" ht="27" r="4" spans="2:10" x14ac:dyDescent="0.45">
      <c r="B4" s="289" t="s">
        <v>171</v>
      </c>
      <c r="C4" s="290"/>
      <c r="D4" s="291"/>
      <c r="I4" s="168"/>
    </row>
    <row customHeight="1" ht="27" r="5" spans="2:10" x14ac:dyDescent="0.3">
      <c r="B5" s="292" t="s">
        <v>170</v>
      </c>
      <c r="C5" s="293"/>
      <c r="D5" s="294"/>
      <c r="I5" s="168"/>
    </row>
    <row ht="22.05" r="6" spans="2:10" thickBot="1" x14ac:dyDescent="0.25">
      <c r="B6" s="189"/>
      <c r="C6" s="188"/>
      <c r="D6" s="187"/>
      <c r="I6" s="173"/>
    </row>
    <row customHeight="1" ht="49.95" r="7" spans="2:10" x14ac:dyDescent="0.3">
      <c r="B7" s="186" t="s">
        <v>169</v>
      </c>
      <c r="C7" s="185"/>
      <c r="D7" s="295" t="str">
        <f><![CDATA[IF(OR(C26<>"",C25<>"",C20<>"",C24<>"",AND(C17<>"",C17<>"ne"),C22<>"",C14<>"",C15<>"",AND(C13<>"",C13<>"ne"),C19<>"",AND(C10<>"ne",C10<>""),AND(C11<>"ne",C11<>"")),IF(OR(C26="ne",C25="ne",C24="ne",C14="ne",C14="ano",C19="ne"),'Pomocný list 2'!A1,IF(OR(C26="ano",C25="ano",C24="ano"),'Pomocný list 2'!A3,IF(AND(C20="ano",C22="",C17="ano"),'Pomocný list 2'!A5,IF(AND(C20="ano",C22="",C18="ano"),'Pomocný list 2'!A16,IF(OR(C22="ne",C15="ne",C11="ano",C19="ano",C13="ano"),'Pomocný list 2'!A9,IF(OR(C22="ano",C15="ano",C10="ne"),'Pomocný list 2'!A14,'Pomocný list 2'!A11)))))),"")]]></f>
        <v/>
      </c>
      <c r="F7" s="184"/>
      <c r="I7" s="173"/>
    </row>
    <row customHeight="1" ht="49.95" r="8" spans="2:10" x14ac:dyDescent="0.3">
      <c r="B8" s="179" t="str">
        <f>IF(C7="ano","Provozujete existující zařízení péče o dítě déle než 6 měsíců?","")</f>
        <v/>
      </c>
      <c r="C8" s="178"/>
      <c r="D8" s="295"/>
      <c r="I8" s="173"/>
    </row>
    <row customHeight="1" ht="49.95" r="9" spans="2:10" x14ac:dyDescent="0.3">
      <c r="B9" s="179" t="str">
        <f>IF(C7="ne","Provozujete zařízení péče o děti déle než 6 měsíců?","")</f>
        <v/>
      </c>
      <c r="C9" s="181"/>
      <c r="D9" s="295"/>
      <c r="I9" s="173"/>
    </row>
    <row customHeight="1" ht="49.95" r="10" spans="2:10" x14ac:dyDescent="0.3">
      <c r="B10" s="179" t="str">
        <f>IF(C8="ne","Žádáte o podporu provozu zařízení provozovaného déle jak 6 měsíců, které přebíráte od jiného subjektu?","")</f>
        <v/>
      </c>
      <c r="C10" s="178"/>
      <c r="D10" s="295"/>
      <c r="I10" s="173"/>
    </row>
    <row customHeight="1" ht="49.95" r="11" spans="2:10" x14ac:dyDescent="0.3">
      <c r="B11" s="183" t="str">
        <f>IF(C8="ano","Žádáte o podporu své existující DS, kterou jste doposud sám provozovali?","")</f>
        <v/>
      </c>
      <c r="C11" s="182"/>
      <c r="D11" s="295"/>
      <c r="I11" s="173"/>
    </row>
    <row customHeight="1" ht="49.95" r="12" spans="2:10" x14ac:dyDescent="0.3">
      <c r="B12" s="179" t="str">
        <f>IF(C9="ano","Žádáte o podporu tohoto zařízení (staršího 6-ti měsíců)?","")</f>
        <v/>
      </c>
      <c r="C12" s="178"/>
      <c r="D12" s="295"/>
      <c r="I12" s="173"/>
    </row>
    <row customHeight="1" ht="49.95" r="13" spans="2:10" x14ac:dyDescent="0.3">
      <c r="B13" s="179" t="str">
        <f>IF(C11="ne","Žádáte o podporu svého vlastního zařízení péče o děti, které jste doposud provozovali na základě živnostenského oprávnění?","")</f>
        <v/>
      </c>
      <c r="C13" s="178"/>
      <c r="D13" s="295"/>
      <c r="I13" s="173"/>
    </row>
    <row customHeight="1" ht="49.95" r="14" spans="2:10" x14ac:dyDescent="0.3">
      <c r="B14" s="177" t="str">
        <f>IF(C10="ne","Žádáte o podporu provozu nové DS, příp. DS provozované méně než 6 měsíců?","")</f>
        <v/>
      </c>
      <c r="C14" s="176"/>
      <c r="D14" s="295"/>
      <c r="I14" s="173"/>
    </row>
    <row customHeight="1" ht="49.95" r="15" spans="2:10" x14ac:dyDescent="0.3">
      <c r="B15" s="177" t="str">
        <f>IF(C12="ano","Žádáte o podporu vyšší než 2 mil.?","")</f>
        <v/>
      </c>
      <c r="C15" s="176"/>
      <c r="D15" s="295"/>
      <c r="I15" s="173"/>
    </row>
    <row customHeight="1" ht="49.95" r="16" spans="2:10" x14ac:dyDescent="0.3">
      <c r="B16" s="183"/>
      <c r="C16" s="182"/>
      <c r="D16" s="295"/>
      <c r="I16" s="173"/>
    </row>
    <row customHeight="1" ht="49.95" r="17" spans="2:9" x14ac:dyDescent="0.3">
      <c r="B17" s="183" t="str">
        <f>IF(C13="ne","Žádáte o podporu zařízení provozovaného déle než 6 měsíců, které přebíráte po jiném subjektu?","")</f>
        <v/>
      </c>
      <c r="C17" s="182"/>
      <c r="D17" s="295"/>
      <c r="I17" s="173"/>
    </row>
    <row customHeight="1" ht="49.95" r="18" spans="2:9" x14ac:dyDescent="0.3">
      <c r="B18" s="179" t="str">
        <f>IF(C9="ne","Žádáte o podporu provozu existujícího zařízení, které přebíráte od jiného subjektu?","")</f>
        <v/>
      </c>
      <c r="C18" s="181"/>
      <c r="D18" s="295"/>
      <c r="I18" s="173"/>
    </row>
    <row customHeight="1" ht="49.95" r="19" spans="2:9" x14ac:dyDescent="0.3">
      <c r="B19" s="177" t="str">
        <f>IF(C17="ne","Źádáte o podporu provozu nové DS, resp. DS provozované méně než 6 měsíců?","")</f>
        <v/>
      </c>
      <c r="C19" s="176"/>
      <c r="D19" s="295"/>
      <c r="I19" s="173"/>
    </row>
    <row customHeight="1" ht="49.95" r="20" spans="2:9" x14ac:dyDescent="0.3">
      <c r="B20" s="177" t="str">
        <f>IF(C18="ano"," Žádáte o podporu vyšší než 2 mil.?","")</f>
        <v/>
      </c>
      <c r="C20" s="180"/>
      <c r="D20" s="295"/>
      <c r="I20" s="173"/>
    </row>
    <row customHeight="1" ht="49.95" r="21" spans="2:9" x14ac:dyDescent="0.3">
      <c r="B21" s="179" t="str">
        <f>IF(C12="ne","Žádáte jen o provoz nové DS, příp. DS provozované méně než 6 měsíců?","")</f>
        <v/>
      </c>
      <c r="C21" s="178"/>
      <c r="D21" s="295"/>
      <c r="I21" s="173"/>
    </row>
    <row customHeight="1" ht="49.95" r="22" spans="2:9" x14ac:dyDescent="0.3">
      <c r="B22" s="177" t="str">
        <f>IF(C21="ano","Žádáte tedy o podporu provozu nové DS. Žádáte o podporu vyšší než 2 mil.?","")</f>
        <v/>
      </c>
      <c r="C22" s="176"/>
      <c r="D22" s="295"/>
      <c r="I22" s="173"/>
    </row>
    <row customHeight="1" ht="49.95" r="23" spans="2:9" x14ac:dyDescent="0.3">
      <c r="B23" s="179" t="str">
        <f>IF(C18="ne","Žádáte o provoz nové DS (resp. DS mladší 6-ti měsíců)?","")</f>
        <v/>
      </c>
      <c r="C23" s="178"/>
      <c r="D23" s="295"/>
      <c r="I23" s="173"/>
    </row>
    <row customHeight="1" ht="49.95" r="24" spans="2:9" x14ac:dyDescent="0.3">
      <c r="B24" s="177" t="str">
        <f>IF(C21="ne","Žádáte tedy o vybudování nové DS. Žádáte o podporu vyšší než 2 mil.?","")</f>
        <v/>
      </c>
      <c r="C24" s="176"/>
      <c r="D24" s="295"/>
      <c r="I24" s="173"/>
    </row>
    <row customHeight="1" ht="49.95" r="25" spans="2:9" x14ac:dyDescent="0.3">
      <c r="B25" s="177" t="str">
        <f>IF(C23="ano"," Žádáte o podporu vyšší než 2 mil.?","")</f>
        <v/>
      </c>
      <c r="C25" s="176"/>
      <c r="D25" s="295"/>
      <c r="I25" s="173"/>
    </row>
    <row customHeight="1" ht="49.95" r="26" spans="2:9" thickBot="1" x14ac:dyDescent="0.35">
      <c r="B26" s="175" t="str">
        <f>IF(C23="ne","Žádáte tedy o vybudování nové DS. Žádáte o podporu vyšší než 2 mil.?","")</f>
        <v/>
      </c>
      <c r="C26" s="174"/>
      <c r="D26" s="296"/>
      <c r="I26" s="173"/>
    </row>
    <row ht="21" r="27" spans="2:9" x14ac:dyDescent="0.3">
      <c r="D27" s="172"/>
      <c r="I27" s="173"/>
    </row>
    <row ht="21" r="28" spans="2:9" x14ac:dyDescent="0.3">
      <c r="D28" s="172"/>
      <c r="I28" s="173"/>
    </row>
    <row ht="21" r="29" spans="2:9" x14ac:dyDescent="0.3">
      <c r="D29" s="172"/>
      <c r="I29" s="173"/>
    </row>
    <row ht="21" r="30" spans="2:9" x14ac:dyDescent="0.3">
      <c r="D30" s="172"/>
      <c r="I30" s="173"/>
    </row>
    <row ht="21" r="31" spans="2:9" x14ac:dyDescent="0.3">
      <c r="D31" s="172"/>
      <c r="I31" s="173"/>
    </row>
    <row ht="21" r="32" spans="2:9" x14ac:dyDescent="0.3">
      <c r="D32" s="172"/>
      <c r="I32" s="173"/>
    </row>
    <row ht="21" r="33" spans="4:9" x14ac:dyDescent="0.3">
      <c r="D33" s="172"/>
      <c r="I33" s="173"/>
    </row>
    <row ht="21" r="34" spans="4:9" x14ac:dyDescent="0.3">
      <c r="D34" s="172"/>
      <c r="I34" s="173"/>
    </row>
    <row ht="21" r="35" spans="4:9" x14ac:dyDescent="0.3">
      <c r="D35" s="172"/>
      <c r="I35" s="173"/>
    </row>
    <row ht="21" r="36" spans="4:9" x14ac:dyDescent="0.3">
      <c r="D36" s="172"/>
      <c r="I36" s="173"/>
    </row>
    <row ht="21" r="37" spans="4:9" x14ac:dyDescent="0.3">
      <c r="D37" s="172"/>
      <c r="I37" s="173"/>
    </row>
    <row ht="21" r="38" spans="4:9" x14ac:dyDescent="0.3">
      <c r="D38" s="172"/>
      <c r="I38" s="173"/>
    </row>
    <row ht="21" r="39" spans="4:9" x14ac:dyDescent="0.3">
      <c r="D39" s="172"/>
      <c r="I39" s="173"/>
    </row>
    <row ht="21" r="40" spans="4:9" x14ac:dyDescent="0.3">
      <c r="D40" s="172"/>
      <c r="I40" s="173"/>
    </row>
    <row ht="21" r="41" spans="4:9" x14ac:dyDescent="0.3">
      <c r="D41" s="172"/>
      <c r="I41" s="173"/>
    </row>
    <row customHeight="1" ht="16.05" r="42" spans="4:9" x14ac:dyDescent="0.3">
      <c r="D42" s="172"/>
    </row>
    <row r="43" spans="4:9" x14ac:dyDescent="0.3">
      <c r="D43" s="171"/>
    </row>
    <row r="44" spans="4:9" x14ac:dyDescent="0.3">
      <c r="D44" s="171"/>
    </row>
    <row r="45" spans="4:9" x14ac:dyDescent="0.3">
      <c r="D45" s="171"/>
    </row>
    <row r="46" spans="4:9" x14ac:dyDescent="0.3">
      <c r="D46" s="171"/>
    </row>
    <row r="47" spans="4:9" x14ac:dyDescent="0.3">
      <c r="D47" s="171"/>
    </row>
    <row r="48" spans="4:9" x14ac:dyDescent="0.3">
      <c r="D48" s="171"/>
    </row>
    <row r="49" spans="4:4" x14ac:dyDescent="0.3">
      <c r="D49" s="171"/>
    </row>
    <row r="50" spans="4:4" x14ac:dyDescent="0.3">
      <c r="D50" s="171"/>
    </row>
    <row r="51" spans="4:4" x14ac:dyDescent="0.3">
      <c r="D51" s="171"/>
    </row>
    <row r="52" spans="4:4" x14ac:dyDescent="0.3">
      <c r="D52" s="171"/>
    </row>
  </sheetData>
  <sheetProtection objects="1" password="D8EE" scenarios="1" sheet="1"/>
  <mergeCells count="3">
    <mergeCell ref="B4:D4"/>
    <mergeCell ref="B5:D5"/>
    <mergeCell ref="D7:D26"/>
  </mergeCells>
  <conditionalFormatting sqref="B11:C11">
    <cfRule dxfId="6" priority="7" type="expression">
      <formula>$C$11="ano"</formula>
    </cfRule>
  </conditionalFormatting>
  <conditionalFormatting sqref="B17">
    <cfRule dxfId="5" priority="6" type="expression">
      <formula>C17="ano"</formula>
    </cfRule>
  </conditionalFormatting>
  <conditionalFormatting sqref="C17">
    <cfRule dxfId="4" operator="containsText" priority="5" text="ano" type="containsText">
      <formula>NOT(ISERROR(SEARCH("ano",C17)))</formula>
    </cfRule>
  </conditionalFormatting>
  <conditionalFormatting sqref="B13">
    <cfRule dxfId="3" priority="4" type="expression">
      <formula>$C$13="ano"</formula>
    </cfRule>
  </conditionalFormatting>
  <conditionalFormatting sqref="C13">
    <cfRule dxfId="2" operator="containsText" priority="3" text="ano" type="containsText">
      <formula>NOT(ISERROR(SEARCH("ano",C13)))</formula>
    </cfRule>
  </conditionalFormatting>
  <conditionalFormatting sqref="B10">
    <cfRule dxfId="1" priority="2" type="expression">
      <formula>$C$10="ano"</formula>
    </cfRule>
  </conditionalFormatting>
  <conditionalFormatting sqref="C10">
    <cfRule dxfId="0" operator="containsText" priority="1" text="ano" type="containsText">
      <formula>NOT(ISERROR(SEARCH("ano",C10)))</formula>
    </cfRule>
  </conditionalFormatting>
  <dataValidations count="1">
    <dataValidation allowBlank="1" prompt="Zde vložte odpověď ano/ne." showErrorMessage="1" showInputMessage="1" sqref="J3 E4:E5 I4:I5 I2 C7:C26" type="list">
      <formula1>$B$1:$B$2</formula1>
    </dataValidation>
  </dataValidations>
  <pageMargins bottom="0.75" footer="0.3" header="0.3" left="0.7" right="0.7" top="0.75"/>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G3"/>
  <sheetViews>
    <sheetView workbookViewId="0">
      <selection activeCell="C4" sqref="C4"/>
    </sheetView>
  </sheetViews>
  <sheetFormatPr defaultColWidth="8.77734375" defaultRowHeight="14.4" x14ac:dyDescent="0.3"/>
  <cols>
    <col min="3" max="3" customWidth="true" width="26.44140625" collapsed="false"/>
    <col min="7" max="7" bestFit="true" customWidth="true" width="10.109375" collapsed="false"/>
  </cols>
  <sheetData>
    <row r="1" spans="1:7" x14ac:dyDescent="0.3">
      <c r="A1" t="s">
        <v>178</v>
      </c>
      <c r="B1" t="s">
        <v>168</v>
      </c>
      <c r="C1" t="s">
        <v>177</v>
      </c>
      <c r="D1" t="s">
        <v>176</v>
      </c>
      <c r="G1" s="192">
        <v>42979</v>
      </c>
    </row>
    <row r="2" spans="1:7" x14ac:dyDescent="0.3">
      <c r="A2" t="s">
        <v>175</v>
      </c>
      <c r="B2" t="s">
        <v>172</v>
      </c>
      <c r="C2" t="s">
        <v>174</v>
      </c>
      <c r="D2" t="s">
        <v>173</v>
      </c>
      <c r="G2" s="192">
        <v>44196</v>
      </c>
    </row>
    <row r="3" spans="1:7" x14ac:dyDescent="0.3">
      <c r="C3" t="s">
        <v>179</v>
      </c>
    </row>
  </sheetData>
  <pageMargins bottom="0.78740157499999996" footer="0.3" header="0.3" left="0.7" right="0.7" top="0.78740157499999996"/>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16"/>
  <sheetViews>
    <sheetView topLeftCell="A16" workbookViewId="0" zoomScale="85" zoomScaleNormal="85" zoomScalePageLayoutView="85">
      <selection activeCell="A3" sqref="A3:J3"/>
    </sheetView>
  </sheetViews>
  <sheetFormatPr defaultColWidth="10.77734375" defaultRowHeight="15.6" x14ac:dyDescent="0.3"/>
  <cols>
    <col min="1" max="16384" style="168" width="10.77734375" collapsed="false"/>
  </cols>
  <sheetData>
    <row customHeight="1" ht="145.94999999999999" r="1" spans="1:10" x14ac:dyDescent="0.2">
      <c r="A1" s="298" t="str">
        <f>CONCATENATE("Ve výzvách č. 73/74 budete žádat z OBLASTI B a nemusíte dokládat žádnou z příloh týkajících se prokazování administrativní a finanční historie ani přílohy povinné při přebírání provozu jiného subjektu (příloha č. 5, závazné stanovisko KHS).","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č. 73/74 budete žádat z OBLASTI B a nemusíte dokládat žádnou z příloh týkajících se prokazování administrativní a finanční historie ani přílohy povinné při přebírání provozu jiného subjektu (příloha č. 5, závazné stanovisko KHS)._x000D__x000D_Povinnost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1" s="298"/>
      <c r="C1" s="298"/>
      <c r="D1" s="298"/>
      <c r="E1" s="298"/>
      <c r="F1" s="298"/>
      <c r="G1" s="298"/>
      <c r="H1" s="298"/>
      <c r="I1" s="298"/>
      <c r="J1" s="298"/>
    </row>
    <row customHeight="1" ht="126" r="3" spans="1:10" x14ac:dyDescent="0.2">
      <c r="A3" s="298" t="str">
        <f>CONCATENATE("Ve výzvách č. 73/74 budete žádat z OBLASTI B a dokládáte popis dosavadní činnosti Vaší organizace blízké činnosti péče o dítě předškolního věku."," 
Dále je Vaší povinností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f>
        <v>Ve výzvách č. 73/74 budete žádat z OBLASTI B a dokládáte popis dosavadní činnosti Vaší organizace blízké činnosti péče o dítě předškolního věku. _x000D__x000D_Dále je Vaší povinností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v>
      </c>
      <c r="B3" s="298"/>
      <c r="C3" s="298"/>
      <c r="D3" s="298"/>
      <c r="E3" s="298"/>
      <c r="F3" s="298"/>
      <c r="G3" s="298"/>
      <c r="H3" s="298"/>
      <c r="I3" s="298"/>
      <c r="J3" s="298"/>
    </row>
    <row customHeight="1" ht="127.95" r="5" spans="1:10" x14ac:dyDescent="0.2">
      <c r="A5" s="297" t="str">
        <f>CONCATENATE("Ve výzvách č. 73/74 žádáte z OBLASTI A a dále dokládáte přílohu č. 5. V případě, že budete pokračovat v provozu zařízení původně provozovaného na základě živnostenského oprávnění, dokládáte i závazné stanovisko KHS vydané pro toto zařízení."," Povinnou součástí žádosti je i popis dosavadní činnosti subjektu žadatele obdobné činnosti péče o dítě předškolního věku.","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č. 73/74 žádáte z OBLASTI A a dále dokládáte přílohu č. 5. V případě, že budete pokračovat v provozu zařízení původně provozovaného na základě živnostenského oprávnění, dokládáte i závazné stanovisko KHS vydané pro toto zařízení. Povinnou součástí žádosti je i popis dosavadní činnosti subjektu žadatele obdobné činnosti péče o dítě předškolního věku._x000D__x000D_Povinnost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5" s="297"/>
      <c r="C5" s="297"/>
      <c r="D5" s="297"/>
      <c r="E5" s="297"/>
      <c r="F5" s="297"/>
      <c r="G5" s="297"/>
      <c r="H5" s="297"/>
      <c r="I5" s="297"/>
      <c r="J5" s="297"/>
    </row>
    <row customHeight="1" ht="121.05" r="7" spans="1:10" x14ac:dyDescent="0.2">
      <c r="A7" s="297" t="str">
        <f>CONCATENATE("Ve výzvách č 73/74 žádáte z OBLASTI A a dále dokládáte přílohu č. 5. V případě, že budete pokračovat v provozu zařízení původně provozovaného na základě živnostenského oprávnění, dokládáte i závazné stanovisko KHS vydané pro toto zařízení.","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č 73/74 žádáte z OBLASTI A a dále dokládáte přílohu č. 5. V případě, že budete pokračovat v provozu zařízení původně provozovaného na základě živnostenského oprávnění, dokládáte i závazné stanovisko KHS vydané pro toto zařízení._x000D__x000D_Povinnost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7" s="297"/>
      <c r="C7" s="297"/>
      <c r="D7" s="297"/>
      <c r="E7" s="297"/>
      <c r="F7" s="297"/>
      <c r="G7" s="297"/>
      <c r="H7" s="297"/>
      <c r="I7" s="297"/>
      <c r="J7" s="297"/>
    </row>
    <row customHeight="1" ht="124.05" r="9" spans="1:10" x14ac:dyDescent="0.2">
      <c r="A9" s="297" t="str">
        <f>CONCATENATE("Ve výzvách 73/74 žádáte z OBLASTI A a nemusíte dokládat žádné další nepovinné přílohy.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73/74 žádáte z OBLASTI A a nemusíte dokládat žádné další nepovinné přílohy. 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9" s="297"/>
      <c r="C9" s="297"/>
      <c r="D9" s="297"/>
      <c r="E9" s="297"/>
      <c r="F9" s="297"/>
      <c r="G9" s="297"/>
      <c r="H9" s="297"/>
      <c r="I9" s="297"/>
      <c r="J9" s="297"/>
    </row>
    <row customHeight="1" ht="118.05" r="11" spans="1:10" x14ac:dyDescent="0.2">
      <c r="A11" s="297" t="str">
        <f>CONCATENATE("Ve výzvách č 73/74 žádáte z OBLASTI A a dále dokládáte přílohu č. 5. V případě, že budete pokračovat v provozu zařízení původně provozovaného na základě živnostenského oprávnění, dokládáte i závazné stanovisko KHS vydané pro toto zařízení.","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č 73/74 žádáte z OBLASTI A a dále dokládáte přílohu č. 5. V případě, že budete pokračovat v provozu zařízení původně provozovaného na základě živnostenského oprávnění, dokládáte i závazné stanovisko KHS vydané pro toto zařízení._x000D__x000D_Povinnost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11" s="297"/>
      <c r="C11" s="297"/>
      <c r="D11" s="297"/>
      <c r="E11" s="297"/>
      <c r="F11" s="297"/>
      <c r="G11" s="297"/>
      <c r="H11" s="297"/>
      <c r="I11" s="297"/>
      <c r="J11" s="297"/>
    </row>
    <row customHeight="1" ht="102" r="14" spans="1:10" x14ac:dyDescent="0.2">
      <c r="A14" s="297" t="str">
        <f>CONCATENATE("Ve výzvách č. 73/74 budete žádat z OBLASTI A a dokládáte popis dosavadní činnosti Vaší organizace blízké činnosti péče o dítě předškolního věku."," 
Dále je Vaší povinností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f>
        <v>Ve výzvách č. 73/74 budete žádat z OBLASTI A a dokládáte popis dosavadní činnosti Vaší organizace blízké činnosti péče o dítě předškolního věku. _x000D__x000D_Dále je Vaší povinností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v>
      </c>
      <c r="B14" s="297"/>
      <c r="C14" s="297"/>
      <c r="D14" s="297"/>
      <c r="E14" s="297"/>
      <c r="F14" s="297"/>
      <c r="G14" s="297"/>
      <c r="H14" s="297"/>
      <c r="I14" s="297"/>
      <c r="J14" s="297"/>
    </row>
    <row customHeight="1" ht="217.2" r="16" spans="1:10" x14ac:dyDescent="0.2">
      <c r="A16" s="297" t="str">
        <f>CONCATENATE("Ve výzvách č 73/74 žádáte z OBLASTI A a  dokládáte informace o organizaci, od které zařízení, o jehož podporu žádáte, přebíráte a dále přílohu č. 5. ","Informace o organizaci musí obsahovat min. popis činnosti, výši obratu za poslední uzavřené účetní období, počet zaměstnanců (roční pracovní jednotka, viz pokyny pro vyplnění žádosti) a adresu přebíraného zařízení.  ","
V případě, že budete pokračovat v provozu zařízení původně provozovaného na základě živnostenského oprávnění, dokládáte i závazné stanovisko KHS vydané pro toto zařízení.","
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f>
        <v>Ve výzvách č 73/74 žádáte z OBLASTI A a  dokládáte informace o organizaci, od které zařízení, o jehož podporu žádáte, přebíráte a dále přílohu č. 5. Informace o organizaci musí obsahovat min. popis činnosti, výši obratu za poslední uzavřené účetní období, počet zaměstnanců (roční pracovní jednotka, viz pokyny pro vyplnění žádosti) a adresu přebíraného zařízení.  _x000D__x000D_V případě, že budete pokračovat v provozu zařízení původně provozovaného na základě živnostenského oprávnění, dokládáte i závazné stanovisko KHS vydané pro toto zařízení._x000D__x000D_Povinnost předložit přílohu týkající se prokazování majetkové struktury Vaší organizace, příp. přílohu týkající se prokázání oprávněnosti statutárního zástupce jednat za subjekt žadatele (v případě, že statutární zástupce žadatele není dohledatelný ve veřejných rejstřících) zůstává tímto nedotčena.</v>
      </c>
      <c r="B16" s="297"/>
      <c r="C16" s="297"/>
      <c r="D16" s="297"/>
      <c r="E16" s="297"/>
      <c r="F16" s="297"/>
      <c r="G16" s="297"/>
      <c r="H16" s="297"/>
      <c r="I16" s="297"/>
      <c r="J16" s="297"/>
    </row>
  </sheetData>
  <mergeCells count="8">
    <mergeCell ref="A16:J16"/>
    <mergeCell ref="A14:J14"/>
    <mergeCell ref="A1:J1"/>
    <mergeCell ref="A3:J3"/>
    <mergeCell ref="A5:J5"/>
    <mergeCell ref="A7:J7"/>
    <mergeCell ref="A9:J9"/>
    <mergeCell ref="A11:J11"/>
  </mergeCells>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9</vt:i4>
      </vt:variant>
      <vt:variant>
        <vt:lpstr>Pojmenované oblasti</vt:lpstr>
      </vt:variant>
      <vt:variant>
        <vt:i4>9</vt:i4>
      </vt:variant>
    </vt:vector>
  </HeadingPairs>
  <TitlesOfParts>
    <vt:vector baseType="lpstr" size="18">
      <vt:lpstr>kalkulačka projektu</vt:lpstr>
      <vt:lpstr>přehled jednotek</vt:lpstr>
      <vt:lpstr>spolufinancování</vt:lpstr>
      <vt:lpstr>data</vt:lpstr>
      <vt:lpstr>Finanční plán</vt:lpstr>
      <vt:lpstr>Anotace</vt:lpstr>
      <vt:lpstr>Volba oblasti,přílohy</vt:lpstr>
      <vt:lpstr>Pomocný list</vt:lpstr>
      <vt:lpstr>Pomocný list 2</vt:lpstr>
      <vt:lpstr>'přehled jednotek'!_ftn1</vt:lpstr>
      <vt:lpstr>'přehled jednotek'!_ftnref1</vt:lpstr>
      <vt:lpstr>DPH</vt:lpstr>
      <vt:lpstr>nájem</vt:lpstr>
      <vt:lpstr>počet_pečujících_osob</vt:lpstr>
      <vt:lpstr>příjemce</vt:lpstr>
      <vt:lpstr>rekvalifikace</vt:lpstr>
      <vt:lpstr>území</vt:lpstr>
      <vt:lpstr>zprovoznění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2015-10-19T06:03:28Z</cp:lastPrinted>
  <dcterms:modified xsi:type="dcterms:W3CDTF">2017-10-24T12:25:39Z</dcterms:modified>
</cp:coreProperties>
</file>