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807" windowHeight="7560" windowWidth="19980" xWindow="240" yWindow="75"/>
  </bookViews>
  <sheets>
    <sheet name="AGREGACE" r:id="rId1" sheetId="8"/>
    <sheet name="CIP EQUAL" r:id="rId2" sheetId="1"/>
    <sheet name="OPLZZ 1-1" r:id="rId3" sheetId="2"/>
    <sheet name="OPLZZ 1-1 rozsireni" r:id="rId4" sheetId="3"/>
    <sheet name="OPLZZ 1-2" r:id="rId5" sheetId="4"/>
    <sheet name="OPLZZ 2-1" r:id="rId6" sheetId="5"/>
    <sheet name="OPLZZ 3-1" r:id="rId7" sheetId="6"/>
    <sheet name="OPLZZ 3-1 30" r:id="rId8" sheetId="12"/>
    <sheet name="OPLZZ 3-2" r:id="rId9" sheetId="7"/>
    <sheet name="OPLZZ 3-3" r:id="rId10" sheetId="9"/>
    <sheet name="OPLZZ 3-4" r:id="rId11" sheetId="10"/>
    <sheet name="OPLZZ 5-1" r:id="rId12" sheetId="11"/>
  </sheets>
  <definedNames>
    <definedName hidden="1" localSheetId="1" name="_xlnm._FilterDatabase">'CIP EQUAL'!$A$1:$T$90</definedName>
    <definedName hidden="1" localSheetId="4" name="_xlnm._FilterDatabase">'OPLZZ 1-2'!$A$1:$AK$27</definedName>
    <definedName hidden="1" localSheetId="5" name="_xlnm._FilterDatabase">'OPLZZ 2-1'!$A$1:$U$31</definedName>
    <definedName hidden="1" localSheetId="6" name="_xlnm._FilterDatabase">'OPLZZ 3-1'!$A$1:$AK$31</definedName>
    <definedName hidden="1" localSheetId="7" name="_xlnm._FilterDatabase">'OPLZZ 3-1 30'!$A$1:$U$101</definedName>
    <definedName hidden="1" localSheetId="8" name="_xlnm._FilterDatabase">'OPLZZ 3-2'!$A$1:$U$31</definedName>
    <definedName hidden="1" localSheetId="9" name="_xlnm._FilterDatabase">'OPLZZ 3-3'!$A$1:$AL$33</definedName>
    <definedName hidden="1" localSheetId="10" name="_xlnm._FilterDatabase">'OPLZZ 3-4'!$A$1:$U$33</definedName>
    <definedName hidden="1" localSheetId="11" name="_xlnm._FilterDatabase">'OPLZZ 5-1'!$A$1:$U$1</definedName>
  </definedNames>
  <calcPr calcId="145621"/>
</workbook>
</file>

<file path=xl/calcChain.xml><?xml version="1.0" encoding="utf-8"?>
<calcChain xmlns="http://schemas.openxmlformats.org/spreadsheetml/2006/main">
  <c i="10" l="1" r="T32"/>
  <c i="10" r="T33" s="1"/>
  <c i="8" r="M8" s="1"/>
  <c i="10" r="S32"/>
  <c i="10" r="S33" s="1"/>
  <c i="8" r="L8" s="1"/>
  <c i="10" r="R32"/>
  <c i="10" r="R33" s="1"/>
  <c i="8" r="K8" s="1"/>
  <c i="10" r="Q32"/>
  <c i="10" r="Q33" s="1"/>
  <c i="8" r="J8" s="1"/>
  <c i="10" r="P32"/>
  <c i="10" r="P33" s="1"/>
  <c i="8" r="I8" s="1"/>
  <c i="10" r="O32"/>
  <c i="10" r="O33" s="1"/>
  <c i="8" r="H8" s="1"/>
  <c i="10" r="N32"/>
  <c i="10" r="N33" s="1"/>
  <c i="8" r="G8" s="1"/>
  <c i="10" r="M32"/>
  <c i="10" r="M33" s="1"/>
  <c i="8" r="F8" s="1"/>
  <c i="10" r="L32"/>
  <c i="10" r="L33" s="1"/>
  <c i="8" r="E8" s="1"/>
  <c i="10" r="K32"/>
  <c i="10" r="K33" s="1"/>
  <c i="8" r="D8" s="1"/>
  <c i="10" r="J32"/>
  <c i="10" r="J33" s="1"/>
  <c i="8" r="C8" s="1"/>
  <c i="10" r="I32"/>
  <c i="10" r="I33" s="1"/>
  <c i="8" r="B8" s="1"/>
  <c i="10" r="H33"/>
  <c i="10" r="H32"/>
  <c i="8" r="O8"/>
  <c i="8" r="O7"/>
  <c i="8" r="O6"/>
  <c i="8" r="O5"/>
  <c i="8" r="O4"/>
  <c i="8" r="O3"/>
  <c i="8" r="O2"/>
  <c i="2" r="G2"/>
  <c i="12" l="1" r="G2"/>
  <c i="12" r="H2"/>
  <c i="12" r="G3"/>
  <c i="12" r="H3"/>
  <c i="12" r="G4"/>
  <c i="12" r="G5"/>
  <c i="12" r="H5"/>
  <c i="12" r="G6"/>
  <c i="12" r="G7"/>
  <c i="12" r="G8"/>
  <c i="12" r="H8"/>
  <c i="12" r="G9"/>
  <c i="12" r="H9"/>
  <c i="12" r="G10"/>
  <c i="12" r="H10"/>
  <c i="12" r="G11"/>
  <c i="12" r="H11"/>
  <c i="12" r="G12"/>
  <c i="12" r="H12"/>
  <c i="12" r="G13"/>
  <c i="12" r="G14"/>
  <c i="12" r="G15"/>
  <c i="12" r="H15"/>
  <c i="12" r="G16"/>
  <c i="12" r="G17"/>
  <c i="12" r="G18"/>
  <c i="12" r="H18"/>
  <c i="12" r="G19"/>
  <c i="12" r="H19"/>
  <c i="12" r="G20"/>
  <c i="12" r="H20"/>
  <c i="12" r="G21"/>
  <c i="12" r="H21"/>
  <c i="12" r="G22"/>
  <c i="12" r="H22"/>
  <c i="12" r="G23"/>
  <c i="12" r="H23"/>
  <c i="12" r="G24"/>
  <c i="12" r="H24"/>
  <c i="12" r="G25"/>
  <c i="12" r="H25"/>
  <c i="12" r="G26"/>
  <c i="12" r="H26"/>
  <c i="12" r="G27"/>
  <c i="12" r="H27"/>
  <c i="12" r="G28"/>
  <c i="12" r="H28"/>
  <c i="12" r="G29"/>
  <c i="12" r="H29"/>
  <c i="12" r="G30"/>
  <c i="12" r="G31"/>
  <c i="12" r="H31"/>
  <c i="12" r="G32"/>
  <c i="12" r="H32"/>
  <c i="12" r="G33"/>
  <c i="12" r="H33"/>
  <c i="12" r="G34"/>
  <c i="12" r="H34"/>
  <c i="12" r="G35"/>
  <c i="12" r="H35"/>
  <c i="12" r="G36"/>
  <c i="12" r="H36"/>
  <c i="12" r="G37"/>
  <c i="12" r="H37"/>
  <c i="12" r="G38"/>
  <c i="12" r="G39"/>
  <c i="12" r="G40"/>
  <c i="12" r="G41"/>
  <c i="12" r="G42"/>
  <c i="12" r="H42"/>
  <c i="12" r="G43"/>
  <c i="12" r="H43"/>
  <c i="12" r="G44"/>
  <c i="12" r="G45"/>
  <c i="12" r="H45"/>
  <c i="12" r="G46"/>
  <c i="12" r="H46"/>
  <c i="12" r="G47"/>
  <c i="12" r="H47"/>
  <c i="12" r="G48"/>
  <c i="12" r="H48"/>
  <c i="12" r="G49"/>
  <c i="12" r="G50"/>
  <c i="12" r="H50"/>
  <c i="12" r="G51"/>
  <c i="12" r="H51"/>
  <c i="12" r="G52"/>
  <c i="12" r="H52"/>
  <c i="12" r="G53"/>
  <c i="12" r="H53"/>
  <c i="12" r="G54"/>
  <c i="12" r="H54"/>
  <c i="12" r="G55"/>
  <c i="12" r="G56"/>
  <c i="12" r="H56"/>
  <c i="12" r="G57"/>
  <c i="12" r="H57"/>
  <c i="12" r="G58"/>
  <c i="12" r="H58"/>
  <c i="12" r="G59"/>
  <c i="12" r="H59"/>
  <c i="12" r="G60"/>
  <c i="12" r="G61"/>
  <c i="12" r="H61"/>
  <c i="12" r="G62"/>
  <c i="12" r="G63"/>
  <c i="12" r="G64"/>
  <c i="12" r="H64"/>
  <c i="12" r="G65"/>
  <c i="12" r="H65"/>
  <c i="12" r="G66"/>
  <c i="12" r="H66"/>
  <c i="12" r="G67"/>
  <c i="12" r="H67"/>
  <c i="12" r="G68"/>
  <c i="12" r="G69"/>
  <c i="12" r="G70"/>
  <c i="12" r="H70"/>
  <c i="12" r="G71"/>
  <c i="12" r="H71"/>
  <c i="12" r="G72"/>
  <c i="12" r="H72"/>
  <c i="12" r="G73"/>
  <c i="12" r="H73"/>
  <c i="12" r="G74"/>
  <c i="12" r="H74"/>
  <c i="12" r="G75"/>
  <c i="12" r="H75"/>
  <c i="12" r="G76"/>
  <c i="12" r="H76"/>
  <c i="12" r="G77"/>
  <c i="12" r="G78"/>
  <c i="12" r="G79"/>
  <c i="12" r="H79"/>
  <c i="12" r="G80"/>
  <c i="12" r="G81"/>
  <c i="12" r="G82"/>
  <c i="12" r="G83"/>
  <c i="12" r="H83"/>
  <c i="12" r="G84"/>
  <c i="12" r="G85"/>
  <c i="12" r="H85"/>
  <c i="12" r="G86"/>
  <c i="12" r="G87"/>
  <c i="12" r="G88"/>
  <c i="12" r="H88"/>
  <c i="12" r="G89"/>
  <c i="12" r="G90"/>
  <c i="12" r="H90"/>
  <c i="12" r="G91"/>
  <c i="12" r="H91"/>
  <c i="12" r="G92"/>
  <c i="12" r="H92"/>
  <c i="12" r="G93"/>
  <c i="12" r="H93"/>
  <c i="12" r="G94"/>
  <c i="12" r="H94"/>
  <c i="12" r="H95"/>
  <c i="12" r="H96"/>
  <c i="12" r="H97"/>
  <c i="12" r="H98"/>
  <c i="12" r="H99"/>
  <c i="12" r="H100"/>
  <c i="12" r="H101"/>
  <c i="11" l="1" r="H16"/>
  <c i="11" r="G16"/>
  <c i="11" r="H15"/>
  <c i="11" r="G15"/>
  <c i="11" r="H14"/>
  <c i="11" r="G14"/>
  <c i="11" r="H13"/>
  <c i="11" r="G13"/>
  <c i="11" r="H12"/>
  <c i="11" r="G12"/>
  <c i="11" r="H11"/>
  <c i="11" r="G11"/>
  <c i="11" r="H10"/>
  <c i="11" r="G10"/>
  <c i="11" r="H21"/>
  <c i="11" r="H20"/>
  <c i="11" r="G20"/>
  <c i="11" r="H19"/>
  <c i="11" r="G19"/>
  <c i="11" r="H18"/>
  <c i="11" r="G18"/>
  <c i="11" r="H17"/>
  <c i="11" r="G17"/>
  <c i="11" r="G31"/>
  <c i="11" r="G30"/>
  <c i="11" r="G2"/>
  <c i="11" r="H2"/>
  <c i="11" r="G3"/>
  <c i="11" r="H3"/>
  <c i="11" r="G4"/>
  <c i="11" r="H4"/>
  <c i="11" r="G5"/>
  <c i="11" r="H5"/>
  <c i="11" r="G6"/>
  <c i="11" r="H6"/>
  <c i="11" r="G7"/>
  <c i="11" r="H7"/>
  <c i="11" r="G8"/>
  <c i="11" r="H8"/>
  <c i="11" r="G9"/>
  <c i="11" r="H9"/>
  <c i="11" r="G22"/>
  <c i="11" r="G23"/>
  <c i="11" r="G24"/>
  <c i="11" r="G25"/>
  <c i="11" r="G26"/>
  <c i="11" r="G27"/>
  <c i="11" r="G28"/>
  <c i="10" l="1" r="G31"/>
  <c i="10" r="G30"/>
  <c i="10" r="H26"/>
  <c i="10" r="G26"/>
  <c i="10" r="H25"/>
  <c i="10" r="G25"/>
  <c i="10" r="H24"/>
  <c i="10" r="G24"/>
  <c i="10" r="H23"/>
  <c i="10" r="G23"/>
  <c i="10" r="H22"/>
  <c i="10" r="G22"/>
  <c i="10" r="H16"/>
  <c i="10" r="G16"/>
  <c i="10" r="H15"/>
  <c i="10" r="G15"/>
  <c i="10" r="H14"/>
  <c i="10" r="G14"/>
  <c i="10" r="H13"/>
  <c i="10" r="G13"/>
  <c i="10" r="H12"/>
  <c i="10" r="G12"/>
  <c i="10" r="H11"/>
  <c i="10" r="G11"/>
  <c i="10" r="H10"/>
  <c i="10" r="G10"/>
  <c i="10" r="G2"/>
  <c i="10" r="H2"/>
  <c i="10" r="G3"/>
  <c i="10" r="H3"/>
  <c i="10" r="G4"/>
  <c i="10" r="H4"/>
  <c i="10" r="G5"/>
  <c i="10" r="H5"/>
  <c i="10" r="G6"/>
  <c i="10" r="H6"/>
  <c i="10" r="G7"/>
  <c i="10" r="H7"/>
  <c i="10" r="G8"/>
  <c i="10" r="H8"/>
  <c i="10" r="G9"/>
  <c i="10" r="H9"/>
  <c i="10" r="G17"/>
  <c i="10" r="H17"/>
  <c i="10" r="G18"/>
  <c i="10" r="H18"/>
  <c i="10" r="G19"/>
  <c i="10" r="H19"/>
  <c i="10" r="G20"/>
  <c i="10" r="H20"/>
  <c i="10" r="G21"/>
  <c i="10" r="H21"/>
  <c i="10" r="G27"/>
  <c i="10" r="H27"/>
  <c i="10" r="G28"/>
  <c i="10" r="H28"/>
  <c i="10" r="G29"/>
  <c i="10" r="H29"/>
  <c i="9" l="1" r="H27"/>
  <c i="8" l="1" r="M2"/>
  <c i="8" r="L2"/>
  <c i="8" r="K2"/>
  <c i="8" r="J2"/>
  <c i="8" r="I2"/>
  <c i="8" r="H2"/>
  <c i="8" r="G2"/>
  <c i="8" r="F2"/>
  <c i="8" r="E2"/>
  <c i="8" r="D2"/>
  <c i="8" r="C2"/>
  <c i="8" r="B2"/>
  <c i="8" r="M6"/>
  <c i="8" r="L6"/>
  <c i="8" r="K6"/>
  <c i="8" r="J6"/>
  <c i="8" r="I6"/>
  <c i="8" r="H6"/>
  <c i="8" r="G6"/>
  <c i="8" r="F6"/>
  <c i="8" r="E6"/>
  <c i="8" r="D6"/>
  <c i="8" r="C6"/>
  <c i="8" r="B6"/>
  <c i="8" r="M5"/>
  <c i="8" r="L5"/>
  <c i="8" r="K5"/>
  <c i="8" r="J5"/>
  <c i="8" r="I5"/>
  <c i="8" r="H5"/>
  <c i="8" r="G5"/>
  <c i="8" r="F5"/>
  <c i="8" r="E5"/>
  <c i="8" r="D5"/>
  <c i="8" r="C5"/>
  <c i="8" r="B5"/>
  <c i="8" r="M4"/>
  <c i="8" r="L4"/>
  <c i="8" r="K4"/>
  <c i="8" r="J4"/>
  <c i="8" r="I4"/>
  <c i="8" r="H4"/>
  <c i="8" r="G4"/>
  <c i="8" r="F4"/>
  <c i="8" r="E4"/>
  <c i="8" r="D4"/>
  <c i="8" r="C4"/>
  <c i="8" r="B4"/>
  <c i="8" r="M3"/>
  <c i="8" r="L3"/>
  <c i="8" r="K3"/>
  <c i="8" r="J3"/>
  <c i="8" r="I3"/>
  <c i="8" r="H3"/>
  <c i="8" r="G3"/>
  <c i="8" r="F3"/>
  <c i="8" r="E3"/>
  <c i="8" r="D3"/>
  <c i="8" r="C3"/>
  <c i="8" r="B3"/>
  <c i="7" r="T33"/>
  <c i="7" r="S33"/>
  <c i="7" r="R33"/>
  <c i="7" r="Q33"/>
  <c i="7" r="P33"/>
  <c i="7" r="O33"/>
  <c i="7" r="N33"/>
  <c i="7" r="M33"/>
  <c i="7" r="L33"/>
  <c i="7" r="K33"/>
  <c i="7" r="J33"/>
  <c i="7" r="I33"/>
  <c i="7" r="H33"/>
  <c i="7" r="H32"/>
  <c i="2" r="S18"/>
  <c i="2" r="S19" s="1"/>
  <c i="2" r="R18"/>
  <c i="2" r="R19" s="1"/>
  <c i="2" r="Q18"/>
  <c i="2" r="Q19" s="1"/>
  <c i="2" r="P18"/>
  <c i="2" r="P19" s="1"/>
  <c i="2" r="O18"/>
  <c i="2" r="O19" s="1"/>
  <c i="2" r="N18"/>
  <c i="2" r="N19" s="1"/>
  <c i="2" r="M18"/>
  <c i="2" r="M19" s="1"/>
  <c i="2" r="L18"/>
  <c i="2" r="L19" s="1"/>
  <c i="2" r="K18"/>
  <c i="2" r="K19" s="1"/>
  <c i="2" r="J18"/>
  <c i="2" r="J19" s="1"/>
  <c i="2" r="I18"/>
  <c i="2" r="I19" s="1"/>
  <c i="2" r="H18"/>
  <c i="2" r="H19" s="1"/>
  <c i="4" r="T29"/>
  <c i="4" r="S29"/>
  <c i="4" r="R29"/>
  <c i="4" r="Q29"/>
  <c i="4" r="P29"/>
  <c i="4" r="O29"/>
  <c i="4" r="N29"/>
  <c i="4" r="M29"/>
  <c i="4" r="L29"/>
  <c i="4" r="K29"/>
  <c i="4" r="J29"/>
  <c i="4" r="I29"/>
  <c i="4" r="H29"/>
  <c i="4" r="H28"/>
  <c i="5" r="T33"/>
  <c i="5" r="S33"/>
  <c i="5" r="R33"/>
  <c i="5" r="Q33"/>
  <c i="5" r="P33"/>
  <c i="5" r="O33"/>
  <c i="5" r="N33"/>
  <c i="5" r="M33"/>
  <c i="5" r="L33"/>
  <c i="5" r="K33"/>
  <c i="5" r="J33"/>
  <c i="5" r="I33"/>
  <c i="5" r="H33"/>
  <c i="5" r="H32"/>
  <c i="6" r="T33"/>
  <c i="6" r="S33"/>
  <c i="6" r="R33"/>
  <c i="6" r="Q33"/>
  <c i="6" r="P33"/>
  <c i="6" r="O33"/>
  <c i="6" r="N33"/>
  <c i="6" r="M33"/>
  <c i="6" r="L33"/>
  <c i="6" r="K33"/>
  <c i="6" r="J33"/>
  <c i="6" r="I33"/>
  <c i="9" r="G2"/>
  <c i="9" r="H2"/>
  <c i="9" r="G3"/>
  <c i="9" r="H3"/>
  <c i="9" r="G4"/>
  <c i="9" r="H4"/>
  <c i="9" r="G5"/>
  <c i="9" r="H5"/>
  <c i="9" r="G6"/>
  <c i="9" r="H6"/>
  <c i="9" r="G7"/>
  <c i="9" r="H7"/>
  <c i="9" r="G8"/>
  <c i="9" r="H8"/>
  <c i="9" r="G9"/>
  <c i="9" r="H9"/>
  <c i="9" r="G10"/>
  <c i="9" r="H10"/>
  <c i="9" r="G11"/>
  <c i="9" r="H11"/>
  <c i="9" r="G12"/>
  <c i="9" r="H12"/>
  <c i="9" r="G13"/>
  <c i="9" r="H13"/>
  <c i="9" r="G14"/>
  <c i="9" r="H14"/>
  <c i="9" r="G15"/>
  <c i="9" r="H15"/>
  <c i="9" r="H16"/>
  <c i="9" r="G17"/>
  <c i="9" r="H17"/>
  <c i="9" r="G18"/>
  <c i="9" r="G19"/>
  <c i="9" r="H19"/>
  <c i="9" r="G20"/>
  <c i="9" r="H20"/>
  <c i="9" r="G21"/>
  <c i="9" r="G22"/>
  <c i="9" r="H22"/>
  <c i="9" r="G23"/>
  <c i="9" r="H23"/>
  <c i="9" r="G24"/>
  <c i="9" r="H24"/>
  <c i="9" r="G25"/>
  <c i="9" r="H25"/>
  <c i="9" r="G26"/>
  <c i="9" r="H26"/>
  <c i="9" r="G27"/>
  <c i="9" r="G28"/>
  <c i="9" r="H30"/>
  <c i="9" r="I32"/>
  <c i="9" r="I33" s="1"/>
  <c i="8" r="B7" s="1"/>
  <c i="9" r="J32"/>
  <c i="9" r="J33" s="1"/>
  <c i="8" r="C7" s="1"/>
  <c i="9" r="K32"/>
  <c i="9" r="K33" s="1"/>
  <c i="8" r="D7" s="1"/>
  <c i="9" r="L32"/>
  <c i="9" r="L33" s="1"/>
  <c i="8" r="E7" s="1"/>
  <c i="9" r="M32"/>
  <c i="9" r="M33" s="1"/>
  <c i="8" r="F7" s="1"/>
  <c i="9" r="N32"/>
  <c i="9" r="N33" s="1"/>
  <c i="8" r="G7" s="1"/>
  <c i="9" r="O32"/>
  <c i="9" r="O33" s="1"/>
  <c i="8" r="H7" s="1"/>
  <c i="9" r="P32"/>
  <c i="9" r="P33" s="1"/>
  <c i="8" r="I7" s="1"/>
  <c i="9" r="Q32"/>
  <c i="9" r="Q33" s="1"/>
  <c i="8" r="J7" s="1"/>
  <c i="9" r="R32"/>
  <c i="9" r="R33" s="1"/>
  <c i="8" r="K7" s="1"/>
  <c i="9" r="S32"/>
  <c i="9" r="S33" s="1"/>
  <c i="8" r="L7" s="1"/>
  <c i="9" r="T32"/>
  <c i="9" r="T33" s="1"/>
  <c i="8" r="M7" s="1"/>
  <c i="9" l="1" r="H32"/>
  <c i="9" r="H33" s="1"/>
  <c i="4" r="T28"/>
  <c i="4" r="S28"/>
  <c i="4" r="R28"/>
  <c i="4" r="Q28"/>
  <c i="4" r="P28"/>
  <c i="4" r="O28"/>
  <c i="4" r="N28"/>
  <c i="4" r="M28"/>
  <c i="4" r="L28"/>
  <c i="4" r="K28"/>
  <c i="4" r="J28"/>
  <c i="4" r="I28"/>
  <c i="5" r="T32"/>
  <c i="5" r="S32"/>
  <c i="5" r="R32"/>
  <c i="5" r="Q32"/>
  <c i="5" r="P32"/>
  <c i="5" r="O32"/>
  <c i="5" r="N32"/>
  <c i="5" r="M32"/>
  <c i="5" r="L32"/>
  <c i="5" r="K32"/>
  <c i="5" r="J32"/>
  <c i="5" r="I32"/>
  <c i="7" r="T32"/>
  <c i="7" r="S32"/>
  <c i="7" r="R32"/>
  <c i="7" r="Q32"/>
  <c i="7" r="P32"/>
  <c i="7" r="O32"/>
  <c i="7" r="N32"/>
  <c i="7" r="M32"/>
  <c i="7" r="L32"/>
  <c i="7" r="K32"/>
  <c i="7" r="J32"/>
  <c i="7" r="I32"/>
  <c i="6" r="T32"/>
  <c i="6" r="S32"/>
  <c i="6" r="R32"/>
  <c i="6" r="Q32"/>
  <c i="6" r="P32"/>
  <c i="6" r="O32"/>
  <c i="6" r="N32"/>
  <c i="6" r="M32"/>
  <c i="6" r="L32"/>
  <c i="6" r="K32"/>
  <c i="6" r="J32"/>
  <c i="6" r="I32"/>
  <c i="7" l="1" r="H31"/>
  <c i="7" r="H30"/>
  <c i="7" r="H29"/>
  <c i="7" r="H28"/>
  <c i="7" r="H27"/>
  <c i="7" r="H26"/>
  <c i="7" r="H25"/>
  <c i="7" r="H24"/>
  <c i="7" r="H23"/>
  <c i="7" r="H22"/>
  <c i="7" r="H21"/>
  <c i="7" r="H20"/>
  <c i="7" r="H19"/>
  <c i="7" r="H18"/>
  <c i="7" r="H17"/>
  <c i="7" r="H16"/>
  <c i="7" r="H15"/>
  <c i="7" r="H14"/>
  <c i="7" r="H13"/>
  <c i="7" r="H11"/>
  <c i="7" r="H10"/>
  <c i="7" r="H8"/>
  <c i="7" r="H7"/>
  <c i="7" r="H6"/>
  <c i="7" r="H5"/>
  <c i="7" r="H4"/>
  <c i="7" r="H3"/>
  <c i="7" r="G16"/>
  <c i="7" r="G15"/>
  <c i="7" r="G14"/>
  <c i="7" r="G13"/>
  <c i="7" r="G12"/>
  <c i="7" r="G11"/>
  <c i="7" r="G10"/>
  <c i="7" r="G25"/>
  <c i="7" r="G24"/>
  <c i="7" r="G23"/>
  <c i="7" r="G22"/>
  <c i="7" r="G31"/>
  <c i="7" r="G30"/>
  <c i="7" r="G2"/>
  <c i="7" r="H2"/>
  <c i="7" r="G3"/>
  <c i="7" r="G4"/>
  <c i="7" r="G5"/>
  <c i="7" r="G6"/>
  <c i="7" r="G7"/>
  <c i="7" r="G8"/>
  <c i="7" r="G9"/>
  <c i="7" r="G17"/>
  <c i="7" r="G18"/>
  <c i="7" r="G19"/>
  <c i="7" r="G20"/>
  <c i="7" r="G21"/>
  <c i="7" r="G27"/>
  <c i="7" r="G28"/>
  <c i="7" r="G29"/>
  <c i="6" l="1" r="H31"/>
  <c i="6" r="H30"/>
  <c i="6" r="H26"/>
  <c i="6" r="H25"/>
  <c i="6" r="H24"/>
  <c i="6" r="H23"/>
  <c i="6" r="H22"/>
  <c i="6" r="H16"/>
  <c i="6" r="H15"/>
  <c i="6" r="H14"/>
  <c i="6" r="H13"/>
  <c i="6" r="H12"/>
  <c i="6" r="H11"/>
  <c i="6" r="G16"/>
  <c i="6" r="G15"/>
  <c i="6" r="G14"/>
  <c i="6" r="G13"/>
  <c i="6" r="G11"/>
  <c i="6" r="H10"/>
  <c i="6" r="G10"/>
  <c i="6" r="G2"/>
  <c i="6" r="H2"/>
  <c i="6" r="G3"/>
  <c i="6" r="H3"/>
  <c i="6" r="G4"/>
  <c i="6" r="H4"/>
  <c i="6" r="G5"/>
  <c i="6" r="H5"/>
  <c i="6" r="G6"/>
  <c i="6" r="H6"/>
  <c i="6" r="G7"/>
  <c i="6" r="H7"/>
  <c i="6" r="G8"/>
  <c i="6" r="H8"/>
  <c i="6" r="G9"/>
  <c i="6" r="H9"/>
  <c i="6" r="G17"/>
  <c i="6" r="H17"/>
  <c i="6" r="G18"/>
  <c i="6" r="H18"/>
  <c i="6" r="G19"/>
  <c i="6" r="H19"/>
  <c i="6" r="G20"/>
  <c i="6" r="H20"/>
  <c i="6" r="G21"/>
  <c i="6" r="H21"/>
  <c i="6" r="G27"/>
  <c i="6" r="H27"/>
  <c i="6" r="G28"/>
  <c i="6" r="H28"/>
  <c i="6" r="H29"/>
  <c i="5" l="1" r="H2"/>
  <c i="5" r="G10"/>
  <c i="5" r="H10"/>
  <c i="5" r="G11"/>
  <c i="5" r="H11"/>
  <c i="5" r="G12"/>
  <c i="5" r="H12"/>
  <c i="5" r="G13"/>
  <c i="5" r="H13"/>
  <c i="5" r="G14"/>
  <c i="5" r="H14"/>
  <c i="5" r="G15"/>
  <c i="5" r="H15"/>
  <c i="5" r="G16"/>
  <c i="5" r="H16"/>
  <c i="5" r="H22"/>
  <c i="5" r="H23"/>
  <c i="5" r="H24"/>
  <c i="5" r="H25"/>
  <c i="5" r="H26"/>
  <c i="5" r="H30"/>
  <c i="5" r="H31"/>
  <c i="5" r="G2"/>
  <c i="5" r="G3"/>
  <c i="5" r="H3"/>
  <c i="5" r="G4"/>
  <c i="5" r="H4"/>
  <c i="5" r="G5"/>
  <c i="5" r="H5"/>
  <c i="5" r="G6"/>
  <c i="5" r="H6"/>
  <c i="5" r="G7"/>
  <c i="5" r="H7"/>
  <c i="5" r="G8"/>
  <c i="5" r="H8"/>
  <c i="5" r="G9"/>
  <c i="5" r="H9"/>
  <c i="5" r="G17"/>
  <c i="5" r="H17"/>
  <c i="5" r="G18"/>
  <c i="5" r="H18"/>
  <c i="5" r="G19"/>
  <c i="5" r="H19"/>
  <c i="5" r="G20"/>
  <c i="5" r="H20"/>
  <c i="5" r="G21"/>
  <c i="5" r="H21"/>
  <c i="5" r="G27"/>
  <c i="5" r="H27"/>
  <c i="5" r="G28"/>
  <c i="5" r="H28"/>
  <c i="5" r="G29"/>
  <c i="5" r="H29"/>
  <c i="4" l="1" r="H14"/>
  <c i="4" r="H15"/>
  <c i="4" r="H16"/>
  <c i="4" r="H17"/>
  <c i="4" r="H18"/>
  <c i="4" r="H19"/>
  <c i="4" r="H24"/>
  <c i="4" r="H23"/>
  <c i="4" r="H21"/>
  <c i="4" r="G2"/>
  <c i="4" r="H2"/>
  <c i="4" r="G3"/>
  <c i="4" r="G4"/>
  <c i="4" r="H4"/>
  <c i="4" r="G5"/>
  <c i="4" r="H5"/>
  <c i="4" r="G6"/>
  <c i="4" r="H6"/>
  <c i="4" r="G7"/>
  <c i="4" r="H7"/>
  <c i="4" r="G8"/>
  <c i="4" r="H8"/>
  <c i="4" r="G9"/>
  <c i="4" r="H9"/>
  <c i="4" r="G10"/>
  <c i="4" r="G11"/>
  <c i="4" r="H11"/>
  <c i="4" r="G12"/>
  <c i="4" r="H12"/>
  <c i="4" r="G13"/>
  <c i="4" r="G26"/>
  <c i="4" r="G27"/>
  <c i="3" l="1" r="M2"/>
  <c i="3" r="M3"/>
  <c i="3" r="M4"/>
  <c i="3" r="M5"/>
  <c i="3" r="M6"/>
  <c i="3" r="M8"/>
  <c i="3" r="M9"/>
  <c i="3" r="M10"/>
  <c i="3" r="M11"/>
  <c i="3" r="M12"/>
  <c i="3" r="M14"/>
  <c i="3" r="M15"/>
  <c i="3" r="M16"/>
  <c i="3" r="M17"/>
  <c i="3" r="M18"/>
  <c i="3" r="M20"/>
  <c i="3" r="M21"/>
  <c i="3" r="M22"/>
  <c i="3" r="M23"/>
  <c i="3" r="M24"/>
  <c i="3" r="M26"/>
  <c i="3" r="M27"/>
  <c i="3" r="M28"/>
  <c i="3" r="M29"/>
  <c i="3" r="M30"/>
  <c i="2" r="F2"/>
  <c i="2" r="F3"/>
  <c i="2" r="G3"/>
  <c i="2" r="F4"/>
  <c i="2" r="G4"/>
  <c i="2" r="F5"/>
  <c i="2" r="G5"/>
  <c i="2" r="F6"/>
  <c i="2" r="G6"/>
  <c i="2" r="F7"/>
  <c i="2" r="G7"/>
  <c i="2" r="F8"/>
  <c i="2" r="G8"/>
  <c i="2" r="F9"/>
  <c i="2" r="G9"/>
  <c i="2" r="F10"/>
  <c i="2" r="G10"/>
  <c i="2" r="F11"/>
  <c i="2" r="G11"/>
  <c i="2" r="F12"/>
  <c i="2" r="G12"/>
  <c i="2" r="F13"/>
  <c i="2" r="G13"/>
  <c i="2" r="F14"/>
  <c i="2" r="G14"/>
  <c i="2" r="F15"/>
  <c i="2" r="G15"/>
  <c i="2" r="F16"/>
  <c i="2" r="G16"/>
  <c i="2" r="F17"/>
  <c i="2" r="G17"/>
  <c i="2" l="1" r="G18"/>
  <c i="2" r="G19" s="1"/>
  <c i="1" r="S89"/>
  <c i="1" r="S90" s="1"/>
  <c i="1" r="S87"/>
  <c i="1" r="S86"/>
  <c i="1" r="S85"/>
  <c i="1" r="S88" s="1"/>
  <c i="1" r="S83"/>
  <c i="1" r="S82"/>
  <c i="1" r="S80"/>
  <c i="1" r="S79"/>
  <c i="1" r="S77"/>
  <c i="1" r="S76"/>
  <c i="1" r="S75"/>
  <c i="1" r="S74"/>
  <c i="1" r="S72"/>
  <c i="1" r="S71"/>
  <c i="1" r="S70"/>
  <c i="1" r="S69"/>
  <c i="1" r="S67"/>
  <c i="1" r="S68" s="1"/>
  <c i="1" r="S65"/>
  <c i="1" r="S64"/>
  <c i="1" r="S63"/>
  <c i="1" r="S62"/>
  <c i="1" r="S61"/>
  <c i="1" r="S60"/>
  <c i="1" r="S59"/>
  <c i="1" r="S58"/>
  <c i="1" r="S57"/>
  <c i="1" r="S56"/>
  <c i="1" r="S55"/>
  <c i="1" r="S53"/>
  <c i="1" r="S54" s="1"/>
  <c i="1" r="S51"/>
  <c i="1" r="S50"/>
  <c i="1" r="S49"/>
  <c i="1" r="S48"/>
  <c i="1" r="S46"/>
  <c i="1" r="S45"/>
  <c i="1" r="S44"/>
  <c i="1" r="S43"/>
  <c i="1" r="S42"/>
  <c i="1" r="S40"/>
  <c i="1" r="S39"/>
  <c i="1" r="S38"/>
  <c i="1" r="S37"/>
  <c i="1" r="S36"/>
  <c i="1" r="S35"/>
  <c i="1" r="S34"/>
  <c i="1" r="S33"/>
  <c i="1" r="S32"/>
  <c i="1" r="S31"/>
  <c i="1" r="S30"/>
  <c i="1" r="S29"/>
  <c i="1" r="S28"/>
  <c i="1" r="S27"/>
  <c i="1" r="S25"/>
  <c i="1" r="S24"/>
  <c i="1" r="S22"/>
  <c i="1" r="S21"/>
  <c i="1" r="S20"/>
  <c i="1" r="S19"/>
  <c i="1" r="S17"/>
  <c i="1" r="S16"/>
  <c i="1" r="S15"/>
  <c i="1" r="S14"/>
  <c i="1" r="S13"/>
  <c i="1" r="S12"/>
  <c i="1" r="S11"/>
  <c i="1" r="S10"/>
  <c i="1" r="S9"/>
  <c i="1" r="S8"/>
  <c i="1" r="S7"/>
  <c i="1" r="S6"/>
  <c i="1" r="S5"/>
  <c i="1" r="S4"/>
  <c i="1" r="S3"/>
  <c i="1" r="S2"/>
  <c i="1" l="1" r="S84"/>
  <c i="1" r="S81"/>
  <c i="1" r="S18"/>
  <c i="1" r="S41"/>
  <c i="1" r="S47"/>
  <c i="1" r="S66"/>
  <c i="1" r="S23"/>
  <c i="1" r="S26"/>
  <c i="1" r="S52"/>
  <c i="1" r="S73"/>
  <c i="1" r="S78"/>
</calcChain>
</file>

<file path=xl/comments1.xml><?xml version="1.0" encoding="utf-8"?>
<comments xmlns="http://schemas.openxmlformats.org/spreadsheetml/2006/main">
  <authors>
    <author>Your User Name</author>
  </authors>
  <commentList>
    <comment authorId="0" ref="G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ZADOST Celk. zdroje připadající na způs. výdaje snížené o příjmy - žádost /indikátor počet podpořených osob (cílová hodnota) </t>
        </r>
      </text>
    </comment>
    <comment authorId="0" ref="I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v čem je problém/příležitost a jeho/její stávající nedostatečné řešení/využití, proč je inovace potřebná/přínosná</t>
        </r>
      </text>
    </comment>
    <comment authorId="0" ref="J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zasazení problému a jeho inovativního řešení do kontextu dalších řešení, politik, strategií (holistický přístup)</t>
        </r>
      </text>
    </comment>
    <comment authorId="0" ref="K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podstata novosti (oproti starému) a její rádius (územní, oborový), tj. vytvoření nebo přenos/přizpůsobení nového</t>
        </r>
      </text>
    </comment>
    <comment authorId="0" ref="L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v čem je nové řešení lepší a jak to prokážu</t>
        </r>
      </text>
    </comment>
    <comment authorId="0" ref="M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průběh a efekty realizace inovativního řešení (projektu) - sociální učení, otevřenost, kreativita, angažovanost</t>
        </r>
      </text>
    </comment>
    <comment authorId="0" ref="N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jak budou cílové skupiny zapojeny (pasivně, interaktivně; ve které fázi – půjde o příjemce nebo součást řešení)</t>
        </r>
      </text>
    </comment>
    <comment authorId="0" ref="O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zapojení stakeholderů, širší komunity (vertikální, horizontální), forma a intenzita interakce</t>
        </r>
      </text>
    </comment>
    <comment authorId="0" ref="P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v jaké podobě bude výstup realizován v praxi (test, pilot, plně)</t>
        </r>
      </text>
    </comment>
    <comment authorId="0" ref="Q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typ/forma přenositelného výstupu a způsob jeho šíření – pasivní, inter/aktivní</t>
        </r>
      </text>
    </comment>
    <comment authorId="0" ref="R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za jakých podmínek/v jaké podobě by projektová aktivita mohla pokračovat po skončení poskytované podpory</t>
        </r>
      </text>
    </comment>
    <comment authorId="0" ref="S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jaké další aktivity může projekt vyvolat/inspirovat/iniciovat</t>
        </r>
      </text>
    </comment>
    <comment authorId="0" ref="T1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jak budu prokazovat úspěšnost řešení projektu (průběžně) a zohledňovat zpětnou vazbu</t>
        </r>
      </text>
    </comment>
  </commentList>
</comments>
</file>

<file path=xl/sharedStrings.xml><?xml version="1.0" encoding="utf-8"?>
<sst xmlns="http://schemas.openxmlformats.org/spreadsheetml/2006/main" count="2634" uniqueCount="1159">
  <si>
    <t>Název příjemce: http://esfdb.esfcr.cz/modules/projects/search.php</t>
  </si>
  <si>
    <t>Název rozvojového partnerství</t>
  </si>
  <si>
    <t>Název projektu</t>
  </si>
  <si>
    <t>OP</t>
  </si>
  <si>
    <t>číslo projektu</t>
  </si>
  <si>
    <t>Efektivita: celková výše podpory</t>
  </si>
  <si>
    <t>Potřebnost</t>
  </si>
  <si>
    <t>Komplexnost</t>
  </si>
  <si>
    <t>Novost</t>
  </si>
  <si>
    <t>Zlepšení</t>
  </si>
  <si>
    <t>Proces</t>
  </si>
  <si>
    <t>Cílové skupiny</t>
  </si>
  <si>
    <t>Partnerství</t>
  </si>
  <si>
    <t>Praxe</t>
  </si>
  <si>
    <t>Šíření</t>
  </si>
  <si>
    <t>Udržitelnost</t>
  </si>
  <si>
    <t>Iniciace</t>
  </si>
  <si>
    <t>Evaluace</t>
  </si>
  <si>
    <t>SUMA</t>
  </si>
  <si>
    <t>Doporučeno - identifikován inovativní potenciál</t>
  </si>
  <si>
    <t>Drom, romské středisko</t>
  </si>
  <si>
    <t>Mikrobus</t>
  </si>
  <si>
    <t>1.1</t>
  </si>
  <si>
    <t>CZ.04.4.09/1.1.00.4/0002</t>
  </si>
  <si>
    <t>Vyšší odborná škola DAKOL a  Střední škola DAKOL, o.p.s.</t>
  </si>
  <si>
    <t>Budoucnost</t>
  </si>
  <si>
    <t>Tvá budoucnost</t>
  </si>
  <si>
    <t>CZ.04.4.09/1.1.00.4/0009</t>
  </si>
  <si>
    <t>Slezská diakonie</t>
  </si>
  <si>
    <t>ASISTENCE</t>
  </si>
  <si>
    <t>Od osmi do čtyř</t>
  </si>
  <si>
    <t>CZ.04.4.09/1.1.00.4/0011</t>
  </si>
  <si>
    <t>Vzdělávací společnost EDOST, s.r.o.</t>
  </si>
  <si>
    <t>PENTACOM</t>
  </si>
  <si>
    <t>Rehabilitace - aktivace - práce</t>
  </si>
  <si>
    <t>CZ.04.4.09/1.1.00.4/0038</t>
  </si>
  <si>
    <t>Ano</t>
  </si>
  <si>
    <t>Sdružení pro probaci a mediaci v justici, o. s.</t>
  </si>
  <si>
    <t>Koalice šance</t>
  </si>
  <si>
    <t>Šance (zaměstnávání osob propuštěných z výkonu trestu odnětí svobody)</t>
  </si>
  <si>
    <t>CZ.04.4.09/1.1.00.4/0046</t>
  </si>
  <si>
    <t>Město Krásná Lípa</t>
  </si>
  <si>
    <t>Partnerství pro centrum Českého Švýcarska</t>
  </si>
  <si>
    <t>Komunitní centrum Českého Švýcarska</t>
  </si>
  <si>
    <t>CZ.04.4.09/1.1.00.4/0048</t>
  </si>
  <si>
    <t>RYTMUS</t>
  </si>
  <si>
    <t>Podporované zaměstnání pro sociálně odpovědné firmy</t>
  </si>
  <si>
    <t>CZ.04.4.09/1.1.00.4/0084</t>
  </si>
  <si>
    <t>Sjednocená organizace nevidomých a slabozrakých České republiky</t>
  </si>
  <si>
    <t xml:space="preserve">Zlepšení zaměstnatelnosti nevidomých, slabozrakých a kombinovaně (zrakově a jinak) postižených občanů 
</t>
  </si>
  <si>
    <t>CZ.04.4.09/1.1.00.4/0085</t>
  </si>
  <si>
    <t>Sdružení občanů zabývajících se emigranty</t>
  </si>
  <si>
    <t>RP HEDERA</t>
  </si>
  <si>
    <t>Systémová podpora pracovního uplatnění azylantů a cizinců dlouhodobě žijících v České republice (Work in Czech)</t>
  </si>
  <si>
    <t>CZ.04.4.09/1.1.00.4/0104</t>
  </si>
  <si>
    <t>Pentacom - M</t>
  </si>
  <si>
    <t>RAP - Mainstreaming</t>
  </si>
  <si>
    <t>1.1.</t>
  </si>
  <si>
    <t>CZ.04.4.09/1.1.00.6/0409</t>
  </si>
  <si>
    <t>IREAS, o.p.s.</t>
  </si>
  <si>
    <t>Integrovaná pracoviště jako nástroj dobré praxe pro začleňování osob na trh práce</t>
  </si>
  <si>
    <t>CZ.04.4.09/1.1.00.6/0429</t>
  </si>
  <si>
    <t>Občanské sdružení RYTMUS</t>
  </si>
  <si>
    <t>S.U.P.R.</t>
  </si>
  <si>
    <t>CZ.04.4.09/1.1.00.6/0435</t>
  </si>
  <si>
    <t>Úřad práce v Semilech</t>
  </si>
  <si>
    <t>Snadný návrat z mateřské do zaměstnání</t>
  </si>
  <si>
    <t>Maminky po "dovolené"</t>
  </si>
  <si>
    <t>CZ.04.4.09/1.1.00.6/0438</t>
  </si>
  <si>
    <t>Občanské sdružení vzájemné soužití</t>
  </si>
  <si>
    <t>Fakta versus předsudky</t>
  </si>
  <si>
    <t>Do práce ruku v ruce</t>
  </si>
  <si>
    <t>CZ.04.4.09/1.1.00.7/0513</t>
  </si>
  <si>
    <t>Working Together</t>
  </si>
  <si>
    <t xml:space="preserve">Working Together </t>
  </si>
  <si>
    <t>CZ.04.4.09/1.1.00.7/0521</t>
  </si>
  <si>
    <t>Člověk v tísni, o. p. s.</t>
  </si>
  <si>
    <t>PIN – podpora inkluze</t>
  </si>
  <si>
    <t>CZ.04.4.09/1.1.00.7/0545</t>
  </si>
  <si>
    <t>Národní rada osob se zdravotním postižením ČR</t>
  </si>
  <si>
    <t>Rovnost příležitostí pro nezaměstnané občany se zdravotním postižením</t>
  </si>
  <si>
    <t>Posílení postavení nezaměstnaných zdravotně postižených občanů na trhu práce na území Prahy</t>
  </si>
  <si>
    <t>1.2</t>
  </si>
  <si>
    <t>CZ.04.4.09/1.2.00.4/0026</t>
  </si>
  <si>
    <t>Organizace pro pomoc uprchlíkům</t>
  </si>
  <si>
    <t>HELIX</t>
  </si>
  <si>
    <t>Systémová podpora pracovního uplatnění azylantů a cizinců dlouhodobě žijících v Praze</t>
  </si>
  <si>
    <t>CZ.04.4.09/1.2.00.4/0105</t>
  </si>
  <si>
    <t>TROAS, s.r.o.</t>
  </si>
  <si>
    <t>KARAVANA</t>
  </si>
  <si>
    <t>Projekt KARAVANA – program profesionálního vzdělávání talentovaných jedinců z řad neslyšících v PC grafice</t>
  </si>
  <si>
    <t>CZ.04.4.09/1.2.00.4/0119</t>
  </si>
  <si>
    <t>S.U.P.P.</t>
  </si>
  <si>
    <t>1.2.</t>
  </si>
  <si>
    <t>CZ.04.4.09/1.2.00.6/0434</t>
  </si>
  <si>
    <t>Sdružení Romů Severní Moravy</t>
  </si>
  <si>
    <t>ROMA</t>
  </si>
  <si>
    <t>Romcentrum</t>
  </si>
  <si>
    <t>1.3</t>
  </si>
  <si>
    <t>CZ.04.4.09/1.3.00.4/0010</t>
  </si>
  <si>
    <t>0?</t>
  </si>
  <si>
    <t>Člověk v tísni, o. p. s. (Člověk v tísni - společnost při ČT, o.p.s.)</t>
  </si>
  <si>
    <t>POLIS</t>
  </si>
  <si>
    <t>Polis – tvorba a podpora nediskriminační sociální, vzdělávací a zaměstnanostní politiky</t>
  </si>
  <si>
    <t>CZ.04.4.09/1.3.00.4/0079</t>
  </si>
  <si>
    <t>Rekvalifikační a informační centrum, s.r.o.</t>
  </si>
  <si>
    <t>DELTA</t>
  </si>
  <si>
    <t xml:space="preserve">INNOSTART - Komplexní program pro podporyu podnikání osob ze znevýhodněných skupin v Ústeckém kraji </t>
  </si>
  <si>
    <t>2.1</t>
  </si>
  <si>
    <t>CZ.04.4.09/2.1.00.4/0006</t>
  </si>
  <si>
    <t>Jihočeská hospodářská komora</t>
  </si>
  <si>
    <t>Merkur</t>
  </si>
  <si>
    <t>Podnikání bez překážek</t>
  </si>
  <si>
    <t>CZ.04.4.09/2.1.00.4/0012</t>
  </si>
  <si>
    <t>DC VISION, s.r.o.</t>
  </si>
  <si>
    <t>Nová šance</t>
  </si>
  <si>
    <t>Nová šance - nástroje podpory zaměstnanosti v sektoru služeb ve venkovských oblastech</t>
  </si>
  <si>
    <t>CZ.04.4.09/2.1.00.4/0022</t>
  </si>
  <si>
    <t>Moravská asociace podnikatelek a manažerek</t>
  </si>
  <si>
    <t>Vytvoření systému podpory pro rozvoj podnikání žen v České republice</t>
  </si>
  <si>
    <t>Asistenční centra pro podporu podnikání žen a snížení rizik na začátku podnikání</t>
  </si>
  <si>
    <t>CZ.04.4.09/2.1.00.4/0030</t>
  </si>
  <si>
    <t>Sdružení CEPAC – MORAVA</t>
  </si>
  <si>
    <t>Zaměstnej sám sebe</t>
  </si>
  <si>
    <t>CZ.04.4.09/2.1.00.4/0035</t>
  </si>
  <si>
    <t>Asociace podnikatelek a manažerek ČR, o.s.</t>
  </si>
  <si>
    <t>Europodnikatelka 21. Století</t>
  </si>
  <si>
    <t>CZ.04.4.09/2.1.00.4/0059</t>
  </si>
  <si>
    <t>Svaz českých a moravských výrobních družstev</t>
  </si>
  <si>
    <t>Podnikání v sociální ekonomice</t>
  </si>
  <si>
    <t>Podpora vzniku a rozvoje sociálních družstev (podniků) v regionech NUTS II – Moravskoslezský region, Jihovýchod s Střední Morava</t>
  </si>
  <si>
    <t>CZ.04.4.09/2.1.00.4/0082</t>
  </si>
  <si>
    <t>Centrum pro komunitní práci západní Čechy</t>
  </si>
  <si>
    <t>Podpora nezaměstnaných na venkově</t>
  </si>
  <si>
    <t>Podpora zaměstnanosti na venkově prostřednictvím poskytování mikropůjček a vzdělávání venkovského obyvatelstva</t>
  </si>
  <si>
    <t>CZ.04.4.09/2.1.00.4/0112</t>
  </si>
  <si>
    <t>CONEO, s.r.o.</t>
  </si>
  <si>
    <t>Podpora aktivity seniorů</t>
  </si>
  <si>
    <t>Podpora stabilizace a re-integrace aktivních seniorů</t>
  </si>
  <si>
    <t>CZ.04.4.09/2.1.00.4/0120</t>
  </si>
  <si>
    <t>Rekvalifikační a informační centrum s.r.o. </t>
  </si>
  <si>
    <t>Institut a sítě pro vzdělávání a trénink v podnikání INNOSTART</t>
  </si>
  <si>
    <t>2.1.</t>
  </si>
  <si>
    <t>CZ.04.4.09/2.1.00.6/0403</t>
  </si>
  <si>
    <t>EDUKOL vzdělávací a poradenské sdružení s.r.o.</t>
  </si>
  <si>
    <t>Podnikatelské líhně a kompetence</t>
  </si>
  <si>
    <t>CZ.04.4.09/2.1.00.6/0410</t>
  </si>
  <si>
    <t>AG SYNERKO, s.r.o.</t>
  </si>
  <si>
    <t>Ženský element</t>
  </si>
  <si>
    <t>Ženský Element – Inovativní řešení podpory podnikání žen a jejich mentoring prostřednictvím šíření dobrých praxí ESF a Phare projektů</t>
  </si>
  <si>
    <t>CZ.04.4.09/2.1.00.6/0412</t>
  </si>
  <si>
    <t>Creative Bazar, s.r.o.</t>
  </si>
  <si>
    <t>Koalice pro motivaci k podnikání</t>
  </si>
  <si>
    <t>Jiná realita</t>
  </si>
  <si>
    <t>CZ.04.4.09/2.1.00.6/0436</t>
  </si>
  <si>
    <t>Střední škola Educhem, a.s.</t>
  </si>
  <si>
    <t>Sítě pro vzdělávání a trénink v podnikání INNOSTART</t>
  </si>
  <si>
    <t>CZ.04.4.09/2.1.00.7/0510</t>
  </si>
  <si>
    <t>Farní charita Starý Knín</t>
  </si>
  <si>
    <t>Srdce Čech a charitní sociální služby na venkově</t>
  </si>
  <si>
    <t>Rozvoj sociálních služeb a reintegrace žen do trhu práce v malých sídlech venkovských oblastí</t>
  </si>
  <si>
    <t>2.3</t>
  </si>
  <si>
    <t>CZ.04.4.09/2.3.00.4/0017</t>
  </si>
  <si>
    <t>KAZUIST, s.r.o.</t>
  </si>
  <si>
    <t>Beskydy pro všechny</t>
  </si>
  <si>
    <t>CZ.04.4.09/2.3.00.4/0039</t>
  </si>
  <si>
    <t>Sdružení pěstounských rodin</t>
  </si>
  <si>
    <t>Společně k integraci klientů Domu na půli cesty na trh práce</t>
  </si>
  <si>
    <t>Pracovně-vzdělávací program pro klienty Domu na půli cesty ve Velkém Dvoře u Pohořelic</t>
  </si>
  <si>
    <t>CZ.04.4.09/2.3.00.4/0042</t>
  </si>
  <si>
    <t>ORFEUS</t>
  </si>
  <si>
    <t>Sociální ekonomika v ČR</t>
  </si>
  <si>
    <t>CZ.04.4.09/2.3.00.4/0053</t>
  </si>
  <si>
    <t>Centrum komunitní práce Ústí nad Labem, poradenská organizace</t>
  </si>
  <si>
    <t>Evropský dům</t>
  </si>
  <si>
    <t>Komunitní plánování jako nástroj pro posilování sociální soudržnosti a podporu sociálního začleňování a předcházení sociálnímu vyloučení sociálně znevýhodněných osob na trhu práce</t>
  </si>
  <si>
    <t>CZ.04.4.09/2.3.00.4/0076</t>
  </si>
  <si>
    <t>Statutární město Havířov</t>
  </si>
  <si>
    <t>CZ.04.4.09/2.3.00.4/0083</t>
  </si>
  <si>
    <t>Úřad práce v Chrudimi</t>
  </si>
  <si>
    <t>Rozvoj sociálních služeb a vzdělávání pracovníků v sociálních službách</t>
  </si>
  <si>
    <t>CZ.04.4.09/2.3.00.4/0087</t>
  </si>
  <si>
    <t>Nový Prostor</t>
  </si>
  <si>
    <t>Prostředí Pro Rozvoj Lidských Zdrojů</t>
  </si>
  <si>
    <t>DO-IT-FOR-YOU: Vytvoření nové služby pro pracovní integraci skupin ohrožených sociální exkluzí</t>
  </si>
  <si>
    <t>CZ.04.4.09/2.3.00.4/0108</t>
  </si>
  <si>
    <t xml:space="preserve">0? </t>
  </si>
  <si>
    <t>Hospicové občanské sdružení Cesta domů</t>
  </si>
  <si>
    <t>Umírat doma je normální</t>
  </si>
  <si>
    <t>2.3.</t>
  </si>
  <si>
    <t>CZ.04.4.09/2.3.00.6/0432</t>
  </si>
  <si>
    <t>SČMVD</t>
  </si>
  <si>
    <t>CZ.04.4.09/2.3.00.6/0440</t>
  </si>
  <si>
    <t>Sdružení pro péči o duševně nemocné, Fokus Praha</t>
  </si>
  <si>
    <t>Rozvoj sociální firmy</t>
  </si>
  <si>
    <t>2.4</t>
  </si>
  <si>
    <t>CZ.04.4.09/2.4.00.4/0018</t>
  </si>
  <si>
    <t>RPIC – ViP, s.r.o.</t>
  </si>
  <si>
    <t>Kompetence pro trh práce</t>
  </si>
  <si>
    <t>3.1</t>
  </si>
  <si>
    <t>CZ.04.4.09/3.1.00.4/0001</t>
  </si>
  <si>
    <t>Centrum vizualizace a interaktivity vzdělávání s. r. o., (Free Art Records, s. r. o.)</t>
  </si>
  <si>
    <t>Pro plný život</t>
  </si>
  <si>
    <t>Vývoj a zavedení systému celoživotního vzdělávání osob s postižením sluchu, včetně vzdělávání zdravých osob, které s handicapovanými osobami přicházejí do kontaktu</t>
  </si>
  <si>
    <t>CZ.04.4.09/3.1.00.4/0008</t>
  </si>
  <si>
    <t>Úřad práce v Semilech</t>
  </si>
  <si>
    <t>Umožnění celoživotního vzdělávání ve venkovských podmínkách</t>
  </si>
  <si>
    <t>Modulární systém celoživotního vzdělávání v Euroregionu Nisa umožňující odstranění informační negramotnosti a zaměstnání osob ze znevýhodněných a diskriminovaných skupin na trhu práce</t>
  </si>
  <si>
    <t>CZ.04.4.09/3.1.00.4/0032</t>
  </si>
  <si>
    <t>Olomouc Training Centre, s.r.o.</t>
  </si>
  <si>
    <t>Regionální kompetence pro udržitelnou zaměstnanost</t>
  </si>
  <si>
    <t>Regionální strategie celoživotního vzdělávání osob znevýhodněných na trhu práce v Olomouckém kraji pro zvyšování zaměstnanosti</t>
  </si>
  <si>
    <t>CZ.04.4.09/3.1.00.4/0045</t>
  </si>
  <si>
    <t>Expertis Praha, spol. s r.o.</t>
  </si>
  <si>
    <t>Třetí kariéra</t>
  </si>
  <si>
    <t>Podpora celoživotního učení a rovných příležitostí na trhu práce pro pracující nad 50 let</t>
  </si>
  <si>
    <t>CZ.04.4.09/3.1.00.4/0058</t>
  </si>
  <si>
    <t>S-COMP Centre CZ, s.r.o.</t>
  </si>
  <si>
    <t>Zvyšování adaptabilitiy občanů se ZPS - ADIP</t>
  </si>
  <si>
    <t>Rozvoj dovedností nezaměstnaných zdravotně postižených občanů pro uplatnění na trhu práce v Středočeském, Královéhradeckém, Libereckém a Pardubickém kraji prostřednictvím aplikace výpočetní techniky</t>
  </si>
  <si>
    <t>CZ.04.4.09/3.1.00.4/0073</t>
  </si>
  <si>
    <t>IQ Roma servis, o. s.</t>
  </si>
  <si>
    <t>Partnerství pro úspěch Romů na trhu práce</t>
  </si>
  <si>
    <t>IQ Servis - Systém pro úspěšné uplatnění Romů na trhu práce</t>
  </si>
  <si>
    <t>CZ.04.4.09/3.1.00.4/0077</t>
  </si>
  <si>
    <t>Nadace Terezy Maxové</t>
  </si>
  <si>
    <t>Uplatnění na trhu práce dětí vyrůstajících v ústavní péči</t>
  </si>
  <si>
    <t>Nové přístupy sledující zvyšování vzdělanosti a uplatnění na trhu práce dětí vyrůstajících v ústavní péči / "Najdi svůj směr"</t>
  </si>
  <si>
    <t>CZ.04.4.09/3.1.00.4/0111</t>
  </si>
  <si>
    <t>Centrum pro integraci cizinců</t>
  </si>
  <si>
    <t>Pilotáž nízkoprahových kurzů ČJ pro cizince ve vybraných regionech ČR</t>
  </si>
  <si>
    <t>3.1.</t>
  </si>
  <si>
    <t>CZ.04.4.09/3.1.00.6/0407</t>
  </si>
  <si>
    <t>Občanské sdružení SLOVO 21</t>
  </si>
  <si>
    <t>Podpora vzdělávání a zaměstnávání Romů</t>
  </si>
  <si>
    <t>Podpora Romů při vstupu na trh práce – vzdělávání a zaměstnávání</t>
  </si>
  <si>
    <t>CZ.04.4.09/3.1.00.6/0416</t>
  </si>
  <si>
    <t>Expertis Praha, spol. s.r.o.</t>
  </si>
  <si>
    <t>Třetí kariéra II.</t>
  </si>
  <si>
    <t>Fandíme 50+</t>
  </si>
  <si>
    <t>CZ.04.4.09/3.1.00.6/0424</t>
  </si>
  <si>
    <t>Občanské sdružení Slovo 21</t>
  </si>
  <si>
    <t>Podpora Romů v Praze</t>
  </si>
  <si>
    <t>Podpora celoživotního učení a postupů umožňujících zaměstnávání osob ze znevýhodněných a diskriminovaných skupin na trhu práce v oblastech cíle 3</t>
  </si>
  <si>
    <t>3.2</t>
  </si>
  <si>
    <t>CZ.04.4.09/3.2.00.4/0080</t>
  </si>
  <si>
    <t>Obchodní a hospodářská komora</t>
  </si>
  <si>
    <t>JOB POINTS</t>
  </si>
  <si>
    <t>3.3</t>
  </si>
  <si>
    <t>CZ.04.4.09/3.3.00.4/0031</t>
  </si>
  <si>
    <t>Dopravní vzdělávací institut</t>
  </si>
  <si>
    <t>"Outplacement jako komplexní podpora zaměstnancům i podnikům"</t>
  </si>
  <si>
    <t>„Outplacement pro velké podniky“</t>
  </si>
  <si>
    <t>CZ.04.4.09/3.3.00.4/0047</t>
  </si>
  <si>
    <t>LANGMaster Group, s.r.o.</t>
  </si>
  <si>
    <t>Šance pro teleworking</t>
  </si>
  <si>
    <t xml:space="preserve">Teleworking – podpora práce z domova s využitím informačních technologií </t>
  </si>
  <si>
    <t>CZ.04.4.09/3.3.00.4/0056</t>
  </si>
  <si>
    <t>Střední odborné učiliště  Tradičních řemesel, s.r.o.</t>
  </si>
  <si>
    <t>Deep-laid regiony</t>
  </si>
  <si>
    <t>CZ.04.4.09/3.3.00.4/0117</t>
  </si>
  <si>
    <t>Český svaz žen, o. s. (Český svaz žen)</t>
  </si>
  <si>
    <t>RP MOPPS</t>
  </si>
  <si>
    <t>Modelový program podpory slaďování profesního a rodinného života - kraj Vysočina</t>
  </si>
  <si>
    <t>4.1</t>
  </si>
  <si>
    <t>CZ.04.4.09/4.1.00.4/0024</t>
  </si>
  <si>
    <t>Společnost pro ranou péči - Středisko rané péče v Liberci</t>
  </si>
  <si>
    <t xml:space="preserve">NENALEZEN v databázi ani na CD, chybí i v seznamu kontaktů od p. Kučery </t>
  </si>
  <si>
    <t>CZ.04.4.09/4.1.00.4/0036</t>
  </si>
  <si>
    <t xml:space="preserve">Střední škola technická, příspěvková organizace </t>
  </si>
  <si>
    <t>Návraty</t>
  </si>
  <si>
    <t>Návrat do budoucnosti</t>
  </si>
  <si>
    <t>CZ.04.4.09/4.1.00.4/0055</t>
  </si>
  <si>
    <t>Regionální rozvojová agentura Ústeckého kraje</t>
  </si>
  <si>
    <t>SUPORT - program podpory vzdělávání žen pečujících o děti do 15 let</t>
  </si>
  <si>
    <t>CZ.04.4.09/4.1.00.4/0067</t>
  </si>
  <si>
    <t>Otevřená společnost, obecně prospěšná společnost</t>
  </si>
  <si>
    <t>ProEquality</t>
  </si>
  <si>
    <t>Prolomit vlny - Zrovnoprávnění mužů a žen na trhu práce</t>
  </si>
  <si>
    <t>4.3</t>
  </si>
  <si>
    <t>CZ.04.4.09/4.3.00.4/0071</t>
  </si>
  <si>
    <t>Gender Studies, o.p.s.</t>
  </si>
  <si>
    <t>Role rovných příležitostí pro ženy a muže v prosperitě společnosti</t>
  </si>
  <si>
    <t>CZ.04.4.09/4.3.00.4/0095</t>
  </si>
  <si>
    <t>4.4</t>
  </si>
  <si>
    <t>CZ.04.4.09/4.4.00.4/0070</t>
  </si>
  <si>
    <t>CZ.04.4.09/4.4.00.4/0096</t>
  </si>
  <si>
    <t>Univerzita Karlova, Ústav jazykové a odborné přípravy</t>
  </si>
  <si>
    <t>Human Step</t>
  </si>
  <si>
    <t>Základní integrační model pro pracovní trh</t>
  </si>
  <si>
    <t>5.1</t>
  </si>
  <si>
    <t>CZ.04.4.09/5.1.00.4/0063</t>
  </si>
  <si>
    <t>Konzorcium nevládních organizací pracujících s uprchlíky v ČR</t>
  </si>
  <si>
    <t>Net 2005</t>
  </si>
  <si>
    <t>Proč mají zůstat stranou?</t>
  </si>
  <si>
    <t>CZ.04.4.09/5.1.00.4/0106</t>
  </si>
  <si>
    <t xml:space="preserve">Konzorcium nevládních organizací pracujících s uprchlíky v ČR  </t>
  </si>
  <si>
    <t>Step to Net</t>
  </si>
  <si>
    <t>5.1.</t>
  </si>
  <si>
    <t>CZ.04.4.09/5.1.00.6/0437</t>
  </si>
  <si>
    <t xml:space="preserve">Organizace pro pomoc uprchlíkům </t>
  </si>
  <si>
    <t>Podpora nezletilých žadatelů o azyl bez doprovodu</t>
  </si>
  <si>
    <t>Podpora trvalého řešení situace nezletilých žadatelů o azyl v ČR</t>
  </si>
  <si>
    <t>5.2</t>
  </si>
  <si>
    <t>CZ.04.4.09/5.2.00.4/0252</t>
  </si>
  <si>
    <t>8</t>
  </si>
  <si>
    <t>CZ.1.04/1.1.02/35.00266</t>
  </si>
  <si>
    <t>1</t>
  </si>
  <si>
    <t>Rozvoj a zvyšování odborných znalostí a dovedností zaměstnanců</t>
  </si>
  <si>
    <t>DOWN</t>
  </si>
  <si>
    <t>CZ.1.04/1.1.02/23.00310</t>
  </si>
  <si>
    <t>23</t>
  </si>
  <si>
    <t>Zvýšení adaptability zaměstnanců a konkureceschopnosti společnosti Adria databanka s.r.o.</t>
  </si>
  <si>
    <t>63</t>
  </si>
  <si>
    <t>CZ.1.04/1.1.02/35.00428</t>
  </si>
  <si>
    <t>Rozvoj kvalifikační úrovně a kompetencí zaměstnanců v NADE, s.r.o.</t>
  </si>
  <si>
    <t>CZ.1.04/1.1.02/23.00479</t>
  </si>
  <si>
    <t>Cesta ke vzdělání</t>
  </si>
  <si>
    <t>MID</t>
  </si>
  <si>
    <t>CZ.1.04/1.1.02/23.00075</t>
  </si>
  <si>
    <t>Zavedení komplexního systému vzdělávání v Otavských strojírnách a.s.</t>
  </si>
  <si>
    <t>CZ.1.04/1.1.06/52.00119</t>
  </si>
  <si>
    <t>52</t>
  </si>
  <si>
    <t>Investice do podpory opavského regionu aneb vzdělávání zaměstnanců členů Okresní hospodářské komory Opava</t>
  </si>
  <si>
    <t>CZ.1.04/1.1.06/52.00154</t>
  </si>
  <si>
    <t>Zvyšování adaptability zaměstnanců vybraných podniků Hospodářské komory hlavního města Prahy prostřednictvím podpory dalšího vzdělávání těchto zaměstnanců</t>
  </si>
  <si>
    <t>CZ.1.04/1.1.02/23.00121</t>
  </si>
  <si>
    <t>Zavedení systému vzdělávání a rozvoje kompetencí zaměstnanců firmy Ing. Karel Baran</t>
  </si>
  <si>
    <t>103</t>
  </si>
  <si>
    <t>CZ.1.04/1.1.02/35.00512</t>
  </si>
  <si>
    <t>Vzdělávání zaměstnanců jako východisko růstu konkurenceschopnosti firmy</t>
  </si>
  <si>
    <t>TOP</t>
  </si>
  <si>
    <t>158</t>
  </si>
  <si>
    <t>CZ.1.04/1.1.02/35.00065</t>
  </si>
  <si>
    <t>Posílení profesních dovedností a adaptability zaměstnanců Pribina, spol s.r.o. v době ekonomické krize.</t>
  </si>
  <si>
    <t>119</t>
  </si>
  <si>
    <t>CZ.1.04/1.1.02/35.01181</t>
  </si>
  <si>
    <t>OD VYSOKÉ PROFESIONALITY JEDNOTLIVCŮ K VYSOKÉ KONKURENCESCHOPNOSTI FIRMY</t>
  </si>
  <si>
    <t>153</t>
  </si>
  <si>
    <t>CZ.1.04/1.1.02/35.01760</t>
  </si>
  <si>
    <t>Vzdělávání pracovníků společnosti Limex</t>
  </si>
  <si>
    <t>228</t>
  </si>
  <si>
    <t>CZ.1.04/1.1.04/39.00024</t>
  </si>
  <si>
    <t>39</t>
  </si>
  <si>
    <t>Specifické vzdělávání firmy Alcaplast</t>
  </si>
  <si>
    <t>93</t>
  </si>
  <si>
    <t>CZ.1.04/1.1.02/35.01630</t>
  </si>
  <si>
    <t>Vzdělávání pracovníků KASTEN spol. s r.o. a jeho partnerů ke zvýšení jejich adaptability</t>
  </si>
  <si>
    <t>138</t>
  </si>
  <si>
    <t>CZ.1.04/1.1.02/35.01108</t>
  </si>
  <si>
    <t>Vzdělávání, motivace a aktivizace zaměstnanců v ISS Facility Services s.  r. o.</t>
  </si>
  <si>
    <t>73</t>
  </si>
  <si>
    <t>CZ.1.04/1.1.02/35.00788</t>
  </si>
  <si>
    <t>Vzdělávání zaměstnanců Nemocnice u Sv. Jiří</t>
  </si>
  <si>
    <t>Efektivnost projektu</t>
  </si>
  <si>
    <t>ZADOST Celk. zdroje připadající na způs. výdaje snížené o příjmy - žádost</t>
  </si>
  <si>
    <t>Počet podpořených osob - Cílová hodnota</t>
  </si>
  <si>
    <t>Reg. číslo</t>
  </si>
  <si>
    <t>Název</t>
  </si>
  <si>
    <t>Vzorek</t>
  </si>
  <si>
    <t>komplexní vzdělávací program</t>
  </si>
  <si>
    <t>vyhověl</t>
  </si>
  <si>
    <t>0</t>
  </si>
  <si>
    <t>n/a</t>
  </si>
  <si>
    <t>CZ.1.04/1.1.04/60.00129</t>
  </si>
  <si>
    <t>60</t>
  </si>
  <si>
    <t>GROWHT-S: Projekt vzdělávání zaměstnanců  společnosti STROJÍRNA OSLAVANY</t>
  </si>
  <si>
    <t>vzdělávací program</t>
  </si>
  <si>
    <t>CZ.1.04/1.1.04/60.00327</t>
  </si>
  <si>
    <t>Zvýšení kvalifikace a motivace zaměstnanců firmy MAGNETON specifickým školením na míru vyráběných produktů podpořené obecnými kurzy</t>
  </si>
  <si>
    <t>CZ.1.04/1.1.04/60.00364</t>
  </si>
  <si>
    <t>Komplexní vzdělávací program zajišťující další profesní vzdělávání zaměstnanců společnosti Krnovské opravny a strojírny s.r.o.</t>
  </si>
  <si>
    <t>CZ.1.04/1.1.04/60.00109</t>
  </si>
  <si>
    <t>Zvyšování kvalifikace zaměstnanců Alfaprojekt Olomouc, a.s. jejich vzděláváním ve specifických postupech v projektové činnosti</t>
  </si>
  <si>
    <t>CZ.1.04/1.1.04/60.00344</t>
  </si>
  <si>
    <t>Odborné vzdělávání zaměstnanců THIMM Obaly, k.s.</t>
  </si>
  <si>
    <t>CZ.1.04/1.1.06/52.00040</t>
  </si>
  <si>
    <t>Školení v členských firmách AČRA M.K.</t>
  </si>
  <si>
    <t>CZ.1.04/1.1.06/52.00063</t>
  </si>
  <si>
    <t>Podpora vzdělávání členských firem Cech obkladačů České republiky o.s. ke zvýšení adaptability zaměstnanců</t>
  </si>
  <si>
    <t>CZ.1.04/1.1.06/52.00024</t>
  </si>
  <si>
    <t>Podpora zaměstnanců členských organizací Silikátového svazu, zvyšování konkurenceschopnosti členských organizací Silikátového svazu</t>
  </si>
  <si>
    <t>CZ.1.04/1.1.06/52.00068</t>
  </si>
  <si>
    <t>Prohloubení znalostí o trhu nemovitostí v ČR - efektivní nástroj pro zvýšení adaptability a konkurenceschopnosti členů asociace a jejich zaměstnanců</t>
  </si>
  <si>
    <t>CZ.1.04/1.1.06/52.00023</t>
  </si>
  <si>
    <t>EKOnomické a IT minimum v praxi v odvětví stavebním</t>
  </si>
  <si>
    <t>CZ.1.04/1.1.04/39.00247</t>
  </si>
  <si>
    <t>Vzdělávání zaměstnanců firmy Lamela Electric, a.s. v důsledku rozvoje nových technologií</t>
  </si>
  <si>
    <t>CZ.1.04/1.1.04/39.00007</t>
  </si>
  <si>
    <t>Specifické vzdělávání zaměstnanců VVUÚ</t>
  </si>
  <si>
    <t>CZ.1.04/1.1.04/39.00055</t>
  </si>
  <si>
    <t>Profesní vzdělávání pracovníků TIRAD,s.r.o.</t>
  </si>
  <si>
    <t>CZ.1.04/1.1.04/39.00182</t>
  </si>
  <si>
    <t>Odborným vzděláváním zaměstnanců ke zvýšení konkurenceschopnosti CS CABOT</t>
  </si>
  <si>
    <t>CZ.1.04/1.1.04/39.00114</t>
  </si>
  <si>
    <t>Specifické vzdělávání odborníků společnosti CCA Group a.s.</t>
  </si>
  <si>
    <t>7=7=7=</t>
  </si>
  <si>
    <t>CZ.1.04/1.1.06/33.00036</t>
  </si>
  <si>
    <t>33</t>
  </si>
  <si>
    <t>alší vzdělávání zaměstnanců v odvětví energetiky</t>
  </si>
  <si>
    <t>5=5=5=</t>
  </si>
  <si>
    <t>CZ.1.04/1.1.06/33.00048</t>
  </si>
  <si>
    <t>Vzdělávání pracovníků ostrahy ve výrobních družstvech zaměstnávajících zdravotně postižené</t>
  </si>
  <si>
    <t>CZ.1.04/1.1.06/33.00033</t>
  </si>
  <si>
    <t>Zvýšení adaptability zaměstnanců členů Asociace  jejich vzděláváním navzdory hospodářské krize</t>
  </si>
  <si>
    <t>CZ.1.04/1.1.06/33.00011</t>
  </si>
  <si>
    <t>Vzděláváním k vyšší adaptabilitě a konkurenceschopnosti</t>
  </si>
  <si>
    <t>CZ.1.04/1.1.06/33.00056</t>
  </si>
  <si>
    <t>Vzděláváním k prosperitě pekařů v ČR</t>
  </si>
  <si>
    <t/>
  </si>
  <si>
    <t>5=5==</t>
  </si>
  <si>
    <t>CZ.1.04/1.1.02/23.00416</t>
  </si>
  <si>
    <t>Štíhlý podnik (Lean production/Lean office)</t>
  </si>
  <si>
    <t>CZ.1.04/1.1.02/23.00092</t>
  </si>
  <si>
    <t>Vzdělávání zaměstnanců  KOMA MODULAR CONSTRUCTION s.r.o. pro zvýšení jejich adaptability</t>
  </si>
  <si>
    <t>5=3==</t>
  </si>
  <si>
    <t>CZ.1.04/1.1.02/23.00183</t>
  </si>
  <si>
    <t>Vzdělávání zaměstnanců společnosti SATTURN HOLEŠOV</t>
  </si>
  <si>
    <t>5=1==</t>
  </si>
  <si>
    <t>CZ.1.04/1.1.02/23.00343</t>
  </si>
  <si>
    <t>Komplexní vzdělávací proces zaměstnanců firmy DESTILA, s.r.o.</t>
  </si>
  <si>
    <t>CZ.1.04/1.1.02/23.00003</t>
  </si>
  <si>
    <t>Zvýšení odborných znalostí, dovedností a kompetencí zaměstnanců VETOS</t>
  </si>
  <si>
    <t>typ</t>
  </si>
  <si>
    <t>CZ.1.04/1.2.05/36.00020</t>
  </si>
  <si>
    <t>CZ.1.04/1.2.05/36.00022</t>
  </si>
  <si>
    <t>CZ.1.04/1.2.05/36.00026</t>
  </si>
  <si>
    <t>Podpora integrace propouštěných zaměstnanců členských firem OHK Jeseník na trhu práce</t>
  </si>
  <si>
    <t>N2a Projekt nesplnil věcné hodnocení</t>
  </si>
  <si>
    <t>CZ.1.04/1.2.05/36.00017</t>
  </si>
  <si>
    <t>Rozvoj praktických zkušeností začínajících pracovníků ohrožených nezaměstnaností vlivem krize</t>
  </si>
  <si>
    <t>N2 Projekt nedoporučen / neschválen</t>
  </si>
  <si>
    <t>CZ.1.04/1.2.05/36.00007</t>
  </si>
  <si>
    <t>Komplexní nástroj ČAOH pro zaměstnance členských firem ohrožených nezaměstnaností</t>
  </si>
  <si>
    <t>pouze zaregistrováno</t>
  </si>
  <si>
    <t>CZ.1.04/1.2.05/36.00027</t>
  </si>
  <si>
    <t>P1 Projektová žádost zaregistrována</t>
  </si>
  <si>
    <t>CZ.1.04/1.2.05/36.00006</t>
  </si>
  <si>
    <t>Komplexní podpora zaměstnanců členských firem APTT ohrožených nezaměstnaností s cílem získání nové kvalifikace a umístěním na vhodné pracovní místo na trhu</t>
  </si>
  <si>
    <t>P45 Projekt v realizaci</t>
  </si>
  <si>
    <t>de facto duplicitní ke schválenému CZ.1.04/1.2.05/36.00007</t>
  </si>
  <si>
    <t>CZ.1.04/1.2.05/36.00023</t>
  </si>
  <si>
    <t>CZ.1.04/1.2.05/36.00010</t>
  </si>
  <si>
    <t>Přeškolením zaměstnanců nejvíce ohrožených nezaměstnaností z členských firem SPOČR k vyřešení dopadů hospodářské krize spojených s nutnou fluktuací pracovníků</t>
  </si>
  <si>
    <t>CZ.1.04/1.2.05/36.00019</t>
  </si>
  <si>
    <t>Pomocná ruka</t>
  </si>
  <si>
    <t>CZ.1.04/1.2.05/36.00014</t>
  </si>
  <si>
    <t>Komplexní podpora zaměstnanců ohrožených nezaměstnaností vlivem strukturálních změn v IT průmyslu</t>
  </si>
  <si>
    <t>CZ.1.04/1.2.05/36.00011</t>
  </si>
  <si>
    <t>Komplexní péče o pracovníky ohrožené nezaměstnaností vlivem krize v ZSITP</t>
  </si>
  <si>
    <t>CZ.1.04/1.2.05/36.00015</t>
  </si>
  <si>
    <t>Komplexní péče o propouštěné zaměstnance v členských firmách AVDZP</t>
  </si>
  <si>
    <t>P3 Projekt doporučen / schválen</t>
  </si>
  <si>
    <t>CZ.1.04/1.2.05/36.00004</t>
  </si>
  <si>
    <t>duplicita s CZ.1.04/1.2.05/36.00018</t>
  </si>
  <si>
    <t>CZ.1.04/1.2.05/36.00025</t>
  </si>
  <si>
    <t>CZ.1.04/1.2.05/36.00005</t>
  </si>
  <si>
    <t>Vzděláváním k vyšší adaptabilitě zaměstnanců ohrožených restrukturalizací v Libereckém kraji</t>
  </si>
  <si>
    <t>CZ.1.04/1.2.05/36.00018</t>
  </si>
  <si>
    <t>S novou šancí na trhu práce</t>
  </si>
  <si>
    <t>duplicita s CZ.1.04/1.2.05/36.00028</t>
  </si>
  <si>
    <t>CZ.1.04/1.2.05/36.00024</t>
  </si>
  <si>
    <t>CZ.1.04/1.2.05/36.00012</t>
  </si>
  <si>
    <t>Podpora zaměstnanců členů ICT Unie o.s.</t>
  </si>
  <si>
    <t>CZ.1.04/1.2.05/36.00009</t>
  </si>
  <si>
    <t>Podpora propouštěných zaměstnanců členských firem HKP, prostřednictvím finanční dotace z OP LZZ</t>
  </si>
  <si>
    <t>CZ.1.04/1.2.05/36.00008</t>
  </si>
  <si>
    <t>Podpora zaměstnanců ohrožených nezaměstnaností vlivem strukturálních změn u jejich zaměstnavatelů, členů SUCO, v důsledku ekonomické krize</t>
  </si>
  <si>
    <t>CZ.1.04/1.2.05/36.00021</t>
  </si>
  <si>
    <t>Rozvoj kompetencí pro uplatnění na trhu práce zaměstnanců členských firem OHK Šumperk</t>
  </si>
  <si>
    <t>CZ.1.04/1.2.05/36.00028</t>
  </si>
  <si>
    <t>Podpora zaměstnanců ohrožených nezaměstnaností vlivem strukturovaných změn u jejich zaměstnavatelů, v důsledku ekonomické krize.</t>
  </si>
  <si>
    <t>CZ.1.04/1.2.05/36.00013</t>
  </si>
  <si>
    <t>Pomoc zaměstnancům členů OHK Mladá Boleslav ohrožených nezaměstnaností v důsledku hospodářské krize</t>
  </si>
  <si>
    <t>CZ.1.04/1.2.05/36.00029</t>
  </si>
  <si>
    <t>Šancí je změna</t>
  </si>
  <si>
    <t>CZ.1.04/1.2.05/36.00003</t>
  </si>
  <si>
    <t>Komplexní péče o zaměstnance ohrožené nezaměstnaností restrukturalizovaných podniků v AVPDS</t>
  </si>
  <si>
    <t>SUME</t>
  </si>
  <si>
    <t>Stav</t>
  </si>
  <si>
    <t>Typ</t>
  </si>
  <si>
    <t>P1b Projektová žádost splnila podmínky přijatelnosti</t>
  </si>
  <si>
    <t>Komplexní podpora zaměstnanců ohrožených nezaměstnaností vlivem strukturálních změn v energetickém průmyslu</t>
  </si>
  <si>
    <t>HODNOTIL</t>
  </si>
  <si>
    <t>X1</t>
  </si>
  <si>
    <t>X2</t>
  </si>
  <si>
    <t>CZ.1.04/2.1.01/74.00297</t>
  </si>
  <si>
    <t>Připravenost vstupu na pracovní trh, eliminace nezaměstnanosti cílové skupiny tj.fyzické osoby do 20 respektive 25 let věku.</t>
  </si>
  <si>
    <t>CZ.1.04/2.1.01/63.00156</t>
  </si>
  <si>
    <t>Příležitost pro talentované</t>
  </si>
  <si>
    <t>CZ.1.04/2.1.01/44.00176</t>
  </si>
  <si>
    <t>Dělání je lék</t>
  </si>
  <si>
    <t>CZ.1.04/2.1.01/44.00093</t>
  </si>
  <si>
    <t>Příprava opětovného vstupu na trh práce u osob starších 50 let věku a prvotního vstupu na trh práce u osob mladších 25 let</t>
  </si>
  <si>
    <t>CZ.1.04/2.1.01/63.00059</t>
  </si>
  <si>
    <t>Nový start je možný i po padesátce</t>
  </si>
  <si>
    <t>CZ.1.04/2.1.01/63.00015</t>
  </si>
  <si>
    <t>Moje šance</t>
  </si>
  <si>
    <t>CZ.1.04/2.1.01/44.00164</t>
  </si>
  <si>
    <t>Podpora zaměstnanosti Romů v okrese Děčín</t>
  </si>
  <si>
    <t>CZ.1.04/2.1.01/74.00127</t>
  </si>
  <si>
    <t>Využijte našich zkušeností!</t>
  </si>
  <si>
    <t>CZ.1.04/2.1.01/63.00169</t>
  </si>
  <si>
    <t>INNOSTART - komplexní program pro podporu zaměstnatelnosti osob</t>
  </si>
  <si>
    <t>CZ.1.04/2.1.01/44.00075</t>
  </si>
  <si>
    <t>Nové dovednosti-Nové výzvy-Nové možnosti</t>
  </si>
  <si>
    <t>CZ.1.04/2.1.01/63.00144</t>
  </si>
  <si>
    <t>Agentura A-P-Z</t>
  </si>
  <si>
    <t>CZ.1.04/2.1.01/63.00232</t>
  </si>
  <si>
    <t>Nadregionální program spolupráce při rozvoji lidských zdrojů dle potřeb trhu práce.</t>
  </si>
  <si>
    <t>CZ.1.04/2.1.01/74.00318</t>
  </si>
  <si>
    <t>Nová šance- rekvalifikací k zaměstnání</t>
  </si>
  <si>
    <t>CZ.1.04/2.1.01/74.00061</t>
  </si>
  <si>
    <t>Šance na změnu</t>
  </si>
  <si>
    <t>CZ.1.04/2.1.01/74.00013</t>
  </si>
  <si>
    <t>Nová šance v obchodě</t>
  </si>
  <si>
    <t>CZ.1.04/2.1.01/74.00242</t>
  </si>
  <si>
    <t>Jízdenka do zaměstnání</t>
  </si>
  <si>
    <t>Hodnotitel</t>
  </si>
  <si>
    <t>CZ.1.04/2.1.01/74.00224</t>
  </si>
  <si>
    <t>CZ.1.04/2.1.01/74.00235</t>
  </si>
  <si>
    <t>CZ.1.04/2.1.01/44.00055</t>
  </si>
  <si>
    <t>Uvedení absolventů na trh práce v Olomouckém kraji - II</t>
  </si>
  <si>
    <t>CZ.1.04/2.1.01/44.00117</t>
  </si>
  <si>
    <t>Nová kvalifikace jako výzva</t>
  </si>
  <si>
    <t>CZ.1.04/2.1.01/44.00045</t>
  </si>
  <si>
    <t>Podnikáním k novým možnostem</t>
  </si>
  <si>
    <t>CZ.1.04/2.1.01/74.00317</t>
  </si>
  <si>
    <t>Začátek (nové) pracovní kariéry</t>
  </si>
  <si>
    <t>CZ.1.04/2.1.01/44.00137</t>
  </si>
  <si>
    <t>Rekvalifikace RE-STARTUJEME</t>
  </si>
  <si>
    <t>CZ.1.04/2.1.01/74.00030</t>
  </si>
  <si>
    <t>Vraťme se na trh práce a buďme nezávislí</t>
  </si>
  <si>
    <t>CZ.1.04/2.1.01/44.00008</t>
  </si>
  <si>
    <t>Centrum pracovních příležitostí</t>
  </si>
  <si>
    <t>CZ.1.04/2.1.01/63.00160</t>
  </si>
  <si>
    <t>Neslyšící na trhu práce</t>
  </si>
  <si>
    <t>CZ.1.04/2.1.01/74.00192</t>
  </si>
  <si>
    <t>Rodiče do práce</t>
  </si>
  <si>
    <t>CZ.1.04/2.1.01/74.00185</t>
  </si>
  <si>
    <t>Na startu v padesáti</t>
  </si>
  <si>
    <t>CZ.1.04/2.1.01/74.00315</t>
  </si>
  <si>
    <t>JEDEME K VÁM</t>
  </si>
  <si>
    <t>CZ.1.04/2.1.01/63.00237</t>
  </si>
  <si>
    <t>Zpět na trh práce prostřednictvím rekvalifikace na operátora call centra</t>
  </si>
  <si>
    <t>P5 Realizace projektu ukončena</t>
  </si>
  <si>
    <t>???</t>
  </si>
  <si>
    <t>CZ.1.04/3.1.03/22.00115</t>
  </si>
  <si>
    <t>Analýza dopadu alternativního způsobu výplaty sociálních dávek</t>
  </si>
  <si>
    <t>CZ.1.04/3.1.02/21.00182</t>
  </si>
  <si>
    <t>Jiná umělecká škola</t>
  </si>
  <si>
    <t>CZ.1.04/3.1.02/21.00048</t>
  </si>
  <si>
    <t>Hudba jako klíč ke všem hledajícím srdcím</t>
  </si>
  <si>
    <t>CZ.1.04/3.1.02/21.00108</t>
  </si>
  <si>
    <t>KAIROS</t>
  </si>
  <si>
    <t>CZ.1.04/3.1.02/21.00165</t>
  </si>
  <si>
    <t>Cesta k práci</t>
  </si>
  <si>
    <t>CZ.1.04/3.1.03/22.00093</t>
  </si>
  <si>
    <t>Vzdělávání v oblasti managementu pro poskytovatele sociálních služeb ve Zlínském kraji</t>
  </si>
  <si>
    <t>CZ.1.04/3.1.03/66.00162</t>
  </si>
  <si>
    <t>Kvalitou ke spokojenosti uživatelů</t>
  </si>
  <si>
    <t>CZ.1.04/3.1.03/66.00002</t>
  </si>
  <si>
    <t>Prohlubující vzdělávání pracovníků v sociálních službách vedoucí ke zkvalitnění poskytované péče specifickým skupinám uživatelů sociálních služeb</t>
  </si>
  <si>
    <t>CZ.1.04/3.1.02/21.00125</t>
  </si>
  <si>
    <t>Sociálně preventivní program pro rizikovou mládež v Ústeckém kraji</t>
  </si>
  <si>
    <t>CZ.1.04/3.1.02/21.00063</t>
  </si>
  <si>
    <t>Zážitkem a zkušeností proti alkoholu</t>
  </si>
  <si>
    <t>CZ.1.04/3.1.03/22.00267</t>
  </si>
  <si>
    <t>Nestandardně ke standardům</t>
  </si>
  <si>
    <t>CZ.1.04/3.1.02/21.00071</t>
  </si>
  <si>
    <t>Jak na to</t>
  </si>
  <si>
    <t>CZ.1.04/3.1.02/21.00064</t>
  </si>
  <si>
    <t>Podpora zaměstnanosti a osobního růstu osob závislých na alkoholu</t>
  </si>
  <si>
    <t>CZ.1.04/3.1.02/21.00046</t>
  </si>
  <si>
    <t>Motivační program pro osoby vyloučené z trhu práce.</t>
  </si>
  <si>
    <t>CZ.1.04/3.1.02/21.00102</t>
  </si>
  <si>
    <r>
      <t>Odlehčovací služby pro rodiny s dětmi s poruchami autistického spektra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</si>
  <si>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CZ.1.04/3.1.02/21.00197</t>
  </si>
  <si>
    <t>Šance - práce - integrace!</t>
  </si>
  <si>
    <t>Želva 2</t>
  </si>
  <si>
    <t>CZ.1.04/3.1.02/21.00084</t>
  </si>
  <si>
    <t>Neslyším, přesto se dorozumím</t>
  </si>
  <si>
    <t>CZ.1.04/3.1.02/21.00094</t>
  </si>
  <si>
    <t>Komunitní plánování sociálních služeb statutárního města Děčín</t>
  </si>
  <si>
    <t>CZ.1.04/3.1.03/22.00003</t>
  </si>
  <si>
    <t>Vzděláváním ke kvalitě - příprava individuálních vzdělávacích plánů a vzdělávacích plánů organizace</t>
  </si>
  <si>
    <t>CZ.1.04/3.1.03/22.00045</t>
  </si>
  <si>
    <t>9 634 368,00</t>
  </si>
  <si>
    <t>Střednědobý plán rozvoje sociálních služeb na Uherskohradišťsku</t>
  </si>
  <si>
    <t>CZ.1.04/3.1.03/45.00047</t>
  </si>
  <si>
    <t>Komunitní plán sociálních služeb ORP Strakonice</t>
  </si>
  <si>
    <t>CZ.1.04/3.1.03/45.00079</t>
  </si>
  <si>
    <t>K naplnění předpokladů pro výkon činnosti v sociálních službách</t>
  </si>
  <si>
    <t>CZ.1.04/3.1.03/22.00130</t>
  </si>
  <si>
    <t>Centrum denních služeb Slavkov u Brna</t>
  </si>
  <si>
    <t>CZ.1.04/3.1.02/21.00202</t>
  </si>
  <si>
    <t>Sám pro sebe, sám za sebe!</t>
  </si>
  <si>
    <t>CZ.1.04/3.1.02/43.00060</t>
  </si>
  <si>
    <t>Plánování rozvoje sociálních služeb v Bystřici pod Hostýnem</t>
  </si>
  <si>
    <t>CZ.1.04/3.1.03/45.00072</t>
  </si>
  <si>
    <t>Prevence sociálního vyloučení pomocí mediace a rozšíření sociálních služeb na Vysočině</t>
  </si>
  <si>
    <t>CZ.1.04/3.1.02/21.00115</t>
  </si>
  <si>
    <t>Standard mé rodiny pečující o osobu se zdravotním postižením</t>
  </si>
  <si>
    <t>CZ.1.04/3.1.03/22.00098</t>
  </si>
  <si>
    <t>Projekt zaměřený na znižování kriminality a zvyšování zaměstnanosti formou zvyšování odborné a vzdělanostné úrovně občanú ve výkoně a po ukončení výkonu trestu  odnětí svobody  jako i osob dlouhodobo nezaměstnaných.</t>
  </si>
  <si>
    <t>CZ.1.04/3.1.02/21.00058</t>
  </si>
  <si>
    <t>Komunitní plán sociálních služeb  Mikroregionu obcí povodí Stonávky</t>
  </si>
  <si>
    <t>CZ.1.04/3.1.03/45.00003</t>
  </si>
  <si>
    <t>P6 Financování projektu ukončeno</t>
  </si>
  <si>
    <t>N3 Projekt doporučen / schválen jako náhradní projekt</t>
  </si>
  <si>
    <t>812</t>
  </si>
  <si>
    <t>CZ.1.04/3.2.01/19.00081</t>
  </si>
  <si>
    <t>Poradenství romské menšině, prevence 2009-2011</t>
  </si>
  <si>
    <t>100</t>
  </si>
  <si>
    <t>CZ.1.04/3.2.01/19.00038</t>
  </si>
  <si>
    <t>Občanská poradna Krnov</t>
  </si>
  <si>
    <t>80</t>
  </si>
  <si>
    <t>CZ.1.04/3.2.01/19.00111</t>
  </si>
  <si>
    <t>110</t>
  </si>
  <si>
    <t>CZ.1.04/3.2.01/19.00030</t>
  </si>
  <si>
    <t>Cesta integrace příslušníku romských lokalit v okolí Lyse nad Labem</t>
  </si>
  <si>
    <t>200</t>
  </si>
  <si>
    <t>CZ.1.04/3.2.01/19.00048</t>
  </si>
  <si>
    <t>Druhá šance pro návrat na trh práce</t>
  </si>
  <si>
    <t>255</t>
  </si>
  <si>
    <t>CZ.1.04/3.2.01/19.00009</t>
  </si>
  <si>
    <t>Poradenské středisko Křižovatka</t>
  </si>
  <si>
    <t>260</t>
  </si>
  <si>
    <t>CZ.1.04/3.2.01/19.00015</t>
  </si>
  <si>
    <t>Zvyšování zaměstnatelnosti sociálně vyloučených osob</t>
  </si>
  <si>
    <t>210</t>
  </si>
  <si>
    <t>CZ.1.04/3.2.01/19.00084</t>
  </si>
  <si>
    <t>Komunitní centrum Dlouhá</t>
  </si>
  <si>
    <t>duplicita k CZ.1.04/3.2.01/19.00057</t>
  </si>
  <si>
    <t>921</t>
  </si>
  <si>
    <t>CZ.1.04/3.2.01/19.00078</t>
  </si>
  <si>
    <t>400</t>
  </si>
  <si>
    <t>CZ.1.04/3.2.01/19.00277</t>
  </si>
  <si>
    <t>Veřejná služba jako nástroj integrace</t>
  </si>
  <si>
    <t>CZ.1.04/3.2.01/19.00057</t>
  </si>
  <si>
    <t>Efektivní a profesionální poskytování terénních programů v sociálně vyloučených lokalitách ve městě Brně</t>
  </si>
  <si>
    <t>350</t>
  </si>
  <si>
    <t>CZ.1.04/3.2.01/19.00203</t>
  </si>
  <si>
    <t>Komplexní programy na podporu zaměstnanosti ve Vesničce soužití a v Ostravě - Kunčičkách</t>
  </si>
  <si>
    <t>96</t>
  </si>
  <si>
    <t>CZ.1.04/3.2.01/19.00118</t>
  </si>
  <si>
    <t>Publikace a aplikace programu bydlení</t>
  </si>
  <si>
    <t>25</t>
  </si>
  <si>
    <t>CZ.1.04/3.2.01/19.00116</t>
  </si>
  <si>
    <t>Řízení kvality poskytovaných registrovaných sociálních služeb v organizaci CENTROM</t>
  </si>
  <si>
    <t>320</t>
  </si>
  <si>
    <t>CZ.1.04/3.2.01/19.00193</t>
  </si>
  <si>
    <t>Osobnost a životní směr - podpora vzdělanosti a profesního uplatnění mladých Romů</t>
  </si>
  <si>
    <t>120</t>
  </si>
  <si>
    <t>CZ.1.04/3.2.01/19.00256</t>
  </si>
  <si>
    <t>Gypsy Street - Motivační program pracovní a sociální rehabilitace</t>
  </si>
  <si>
    <t>Romská alternativní gramotnost - výuka romských lektorů pro specifickou vzdělanost</t>
  </si>
  <si>
    <t>CZ.1.04/3.2.01/19.00152</t>
  </si>
  <si>
    <t>333</t>
  </si>
  <si>
    <t>Život bez drog a kriminality</t>
  </si>
  <si>
    <t>CZ.1.04/3.2.01/19.00313</t>
  </si>
  <si>
    <t>500</t>
  </si>
  <si>
    <t>Komplexní program sociální integrace na Prostějovsku</t>
  </si>
  <si>
    <t>CZ.1.04/3.2.01/19.00087</t>
  </si>
  <si>
    <t>75</t>
  </si>
  <si>
    <t>Začni a vytrvej</t>
  </si>
  <si>
    <t>CZ.1.04/3.2.01/19.00049</t>
  </si>
  <si>
    <t>108</t>
  </si>
  <si>
    <t>Terénní práce v romských lokalitách Mostecka</t>
  </si>
  <si>
    <t>CZ.1.04/3.2.01/19.00004</t>
  </si>
  <si>
    <t>20</t>
  </si>
  <si>
    <t>Romský dům - místo romské specifické cesty za vzděláním a integrací na trh práce</t>
  </si>
  <si>
    <t>CZ.1.04/3.2.01/19.00050</t>
  </si>
  <si>
    <t>390</t>
  </si>
  <si>
    <t>Na cestě</t>
  </si>
  <si>
    <t>CZ.1.04/3.2.01/19.00031</t>
  </si>
  <si>
    <t xml:space="preserve">??? </t>
  </si>
  <si>
    <t>Řízení kvality poskytovaných registrovaných sociálních služeb v organizaci CENTROM II</t>
  </si>
  <si>
    <t>CZ.1.04/3.2.01/19.00182</t>
  </si>
  <si>
    <t>Další vzdělávání ke zkvalitňování služeb</t>
  </si>
  <si>
    <t>CZ.1.04/3.2.01/19.00065</t>
  </si>
  <si>
    <t>11</t>
  </si>
  <si>
    <t>Čas zkusit to jinak</t>
  </si>
  <si>
    <t>CZ.1.04/3.2.01/19.00037</t>
  </si>
  <si>
    <t>675</t>
  </si>
  <si>
    <t>CZ.1.04/3.2.01/19.00077</t>
  </si>
  <si>
    <t>duplicita k CZ.1.04/3.2.01/19.00037</t>
  </si>
  <si>
    <t>Aplikace Programu bydlení v Karviné I</t>
  </si>
  <si>
    <t>CZ.1.04/3.2.01/19.00315</t>
  </si>
  <si>
    <t>35</t>
  </si>
  <si>
    <t>Terénní a právní služby v SRNM Brno</t>
  </si>
  <si>
    <t>CZ.1.04/3.2.01/19.00034</t>
  </si>
  <si>
    <t>807</t>
  </si>
  <si>
    <t>0.5</t>
  </si>
  <si>
    <t>Sociální a komunitní práce v sociálně vyloučené romské lokalitě Chánov</t>
  </si>
  <si>
    <t>CZ.1.04/3.2.01/19.00195</t>
  </si>
  <si>
    <t>238</t>
  </si>
  <si>
    <t>OPLZZ 1.2</t>
  </si>
  <si>
    <t>OPLZZ 2.1</t>
  </si>
  <si>
    <t>OPLZZ 3.1</t>
  </si>
  <si>
    <t>OPLZZ 3.2</t>
  </si>
  <si>
    <t>PRUMER:</t>
  </si>
  <si>
    <t>bez bodového hodnocení, projekt je velmi nekonkrétně prezentován</t>
  </si>
  <si>
    <t>150</t>
  </si>
  <si>
    <t>CZ.1.04/3.3.05/31.00129</t>
  </si>
  <si>
    <t>Do starého železa nepatříme.</t>
  </si>
  <si>
    <t>CZ.1.04/3.3.05/75.00276</t>
  </si>
  <si>
    <t>Začít se dá i v 50!</t>
  </si>
  <si>
    <t>CZ.1.04/3.3.05/31.00132</t>
  </si>
  <si>
    <t>Nebojte se zaměstnávat handicapované</t>
  </si>
  <si>
    <t>CZ.1.04/3.3.05/75.00293</t>
  </si>
  <si>
    <t>Kavárna s galerií</t>
  </si>
  <si>
    <t>CZ.1.04/3.3.05/31.00048</t>
  </si>
  <si>
    <t>Žijeme spolu, nikoliv vedle sebe</t>
  </si>
  <si>
    <t>125</t>
  </si>
  <si>
    <t>CZ.1.04/3.3.05/31.00053</t>
  </si>
  <si>
    <t>Administrátor evropských projektů - nová šance pro pre-seniory</t>
  </si>
  <si>
    <t>CZ.1.04/3.3.05/31.00192</t>
  </si>
  <si>
    <t>Program EVENTUR Morava - cesta k integraci sociálně vyloučených skupin na trhu práce</t>
  </si>
  <si>
    <t>30</t>
  </si>
  <si>
    <t>CZ.1.04/3.3.05/75.00258</t>
  </si>
  <si>
    <t>JDEME DO TOHO! - podpora rozvoje pracovních dovedností a uplatnitelnosti osob se zdravotním postižením na trhu práce</t>
  </si>
  <si>
    <t>P2a Projekt splnil věcné hodnocení</t>
  </si>
  <si>
    <t>0, 5</t>
  </si>
  <si>
    <t>40</t>
  </si>
  <si>
    <t>CZ.1.04/3.3.05/75.00007</t>
  </si>
  <si>
    <t>Pojď pracovat - chyť se příležitosti!</t>
  </si>
  <si>
    <t>45</t>
  </si>
  <si>
    <t>CZ.1.04/3.3.05/75.00251</t>
  </si>
  <si>
    <t>E-learning: otevřené dveře do budoucnosti</t>
  </si>
  <si>
    <t>pouhé vytvoření 7 produktů, není možné dále hodnotit</t>
  </si>
  <si>
    <t>235</t>
  </si>
  <si>
    <t>CZ.1.04/3.3.05/31.00078</t>
  </si>
  <si>
    <t>Integrace osob se sluchovým postižením na trhu práce prostřednictvím odborného vzdělávání a osobnostního rozvoje</t>
  </si>
  <si>
    <t>24</t>
  </si>
  <si>
    <t>CZ.1.04/3.3.05/31.00327</t>
  </si>
  <si>
    <t>Poskytování poradenských a asistenčních služeb Centrem zaměstnanosti a vybudování Centra pracovních příležitostí při Diecézní charitě Brno</t>
  </si>
  <si>
    <t>CZ.1.04/3.3.05/75.00153</t>
  </si>
  <si>
    <t>Konec ohrožení fyzických osob starších 50 let sociálním vyloučením díky absolvování rekvalifikačního kurzu Operátor call centra a následné integrace na pracovní trh</t>
  </si>
  <si>
    <t>580</t>
  </si>
  <si>
    <t>CZ.1.04/3.3.05/31.00284</t>
  </si>
  <si>
    <t>Multifunkční centrum pro osoby s poruchami komunikace a hybnosti</t>
  </si>
  <si>
    <t>CZ.1.04/3.3.05/75.00174</t>
  </si>
  <si>
    <t>Oranžová poradna pro osoby znevýhodněné na trhu práce</t>
  </si>
  <si>
    <t>CZ.1.04/3.3.05/31.00099</t>
  </si>
  <si>
    <t>SILNÁ DVOJKA - poradenství a spolupráce dvou skupin žen v oblasti výroby a prodeje ručních prací: + 50 let (výrobce) a - 25 let (prodejce)</t>
  </si>
  <si>
    <t>48</t>
  </si>
  <si>
    <t>CZ.1.04/3.3.05/75.00005</t>
  </si>
  <si>
    <t>Podpora a zařazení vietnamských imigrantů na trh práce profesním vzděláváním</t>
  </si>
  <si>
    <t>S1 Vráceno k přepracování do BENEFIT7</t>
  </si>
  <si>
    <t>72</t>
  </si>
  <si>
    <t>CZ.1.04/3.3.05/56.00212</t>
  </si>
  <si>
    <t>DELTA II. - Rozvoj klíčových kompetencí pro trh práce</t>
  </si>
  <si>
    <t>CZ.1.04/3.3.05/56.00105</t>
  </si>
  <si>
    <t>Policie zaměstnává osoby se zdravotním postižením</t>
  </si>
  <si>
    <t>64</t>
  </si>
  <si>
    <t>CZ.1.04/3.3.05/56.00051</t>
  </si>
  <si>
    <t>Komplexní program podpory k posílení pracovní integrace sociálně vyloučených osob v Ústeckém kraji</t>
  </si>
  <si>
    <t>66</t>
  </si>
  <si>
    <t>CZ.1.04/3.3.05/75.00298</t>
  </si>
  <si>
    <t>Jsem handicapovaný, no a?</t>
  </si>
  <si>
    <t>CZ.1.04/3.3.05/75.00280</t>
  </si>
  <si>
    <t>Renomé - program pracovní integrace pro mladé lidi vyrůstající bez rodin</t>
  </si>
  <si>
    <t>CZ.1.04/3.3.05/75.00020</t>
  </si>
  <si>
    <t>Zaměstnávání mladých dospělých - průvodcovstvím</t>
  </si>
  <si>
    <t>CZ.1.04/3.3.05/56.00119</t>
  </si>
  <si>
    <t>Program integrace osob se zdravotním postižením a osob nad 50 let na trh práce</t>
  </si>
  <si>
    <t>CZ.1.04/3.3.05/68.00176</t>
  </si>
  <si>
    <t>Integrace v zeleném II</t>
  </si>
  <si>
    <t>CZ.1.04/3.3.05/75.00047</t>
  </si>
  <si>
    <t>Vzdělávací program a pracovní uplatnění pro OZP</t>
  </si>
  <si>
    <t>32</t>
  </si>
  <si>
    <t>CZ.1.04/3.3.05/56.00103</t>
  </si>
  <si>
    <t>Druhý krok - několikastupňový integrační program</t>
  </si>
  <si>
    <t>CZ.1.04/3.3.05/56.00136</t>
  </si>
  <si>
    <t>První úspěch - program pracovní integrace pro mladé lidi vyrůstající bez rodin</t>
  </si>
  <si>
    <t>CZ.1.04/3.3.05/68.00007</t>
  </si>
  <si>
    <t>Můžeme to změnit - Integrace sociálně vyloučených skupin na bruntálském trhu práce</t>
  </si>
  <si>
    <t>CZ.1.04/3.3.05/75.00139</t>
  </si>
  <si>
    <t>Zapojte se...!</t>
  </si>
  <si>
    <t>TOTAL:</t>
  </si>
  <si>
    <t>pouze zaregistrováno; duplicita k CZ.1.04/1.2.05/36.00007</t>
  </si>
  <si>
    <t>OPLZZ 1.1</t>
  </si>
  <si>
    <t>PRŮMĚRY</t>
  </si>
  <si>
    <t>OPLZZ 3.3</t>
  </si>
  <si>
    <t>x</t>
  </si>
  <si>
    <t>765</t>
  </si>
  <si>
    <t>CZ.1.04/3.4.04/26.00525</t>
  </si>
  <si>
    <t>Podpora a vzdělávání rodičů na mateřské a rodičovské dovolené s ohledem na jejich návrat do práce</t>
  </si>
  <si>
    <t>16</t>
  </si>
  <si>
    <t>CZ.1.04/3.4.04/26.00338</t>
  </si>
  <si>
    <t>Žena a předdůchodový věk,  hrozba nebo příležitost</t>
  </si>
  <si>
    <t>CZ.1.04/3.4.04/26.00339</t>
  </si>
  <si>
    <t>Šťastná rodina - šťastný zaměstnanec</t>
  </si>
  <si>
    <t>CZ.1.04/3.4.04/26.00068</t>
  </si>
  <si>
    <t>Ženy a IT ve Zlínském kraji</t>
  </si>
  <si>
    <t>212</t>
  </si>
  <si>
    <t>CZ.1.04/3.4.04/76.00068</t>
  </si>
  <si>
    <t>Fiktivní firmy jako motivační nástroj slaďování pracovního a rodinného života a cesta k rovným příležitostem žen a mužů na trhu práce</t>
  </si>
  <si>
    <t>1380</t>
  </si>
  <si>
    <t>CZ.1.04/3.4.04/26.00400</t>
  </si>
  <si>
    <t>Harmonizace rodinného a pracovního života v Karlovarském a Jihočeském kraji</t>
  </si>
  <si>
    <t>50</t>
  </si>
  <si>
    <t>CZ.1.04/3.4.04/54.00278</t>
  </si>
  <si>
    <t>JUTA podniková mateřská škola</t>
  </si>
  <si>
    <t>CZ.1.04/3.4.04/26.00100</t>
  </si>
  <si>
    <t>Šance pro novou rekvalifikaci - akreditovaný rekvalifikační kurz Personalista pro ženy ohrožené na trhu práce</t>
  </si>
  <si>
    <t>345</t>
  </si>
  <si>
    <t>CZ.1.04/3.4.04/54.00067</t>
  </si>
  <si>
    <t>Podpora rovných příležitostí žen a mužů a slaďování pracovního a rodinného života na Krajském úřadě Královéhradeckého kraje</t>
  </si>
  <si>
    <t>CZ.1.04/3.4.04/54.00127</t>
  </si>
  <si>
    <t>Podpora zaměstnanosti žen v odlehlých horských oblastech Mostecka</t>
  </si>
  <si>
    <t>58</t>
  </si>
  <si>
    <t>CZ.1.04/3.4.04/54.00021</t>
  </si>
  <si>
    <t>Maminko, klidně pracuj! Montessori školička a Centrum denní péče ve Vlašimi</t>
  </si>
  <si>
    <t>CZ.1.04/3.4.04/76.00096</t>
  </si>
  <si>
    <t>Rovné šance ve světě podnikání</t>
  </si>
  <si>
    <t>134</t>
  </si>
  <si>
    <t>CZ.1.04/3.4.04/76.00213</t>
  </si>
  <si>
    <t>Rovné příležitosti pro Frýdlantsko</t>
  </si>
  <si>
    <t>CZ.1.04/3.4.04/76.00242</t>
  </si>
  <si>
    <t>Univerzitní mateřská škola Přírody</t>
  </si>
  <si>
    <t>CZ.1.04/3.4.04/54.00126</t>
  </si>
  <si>
    <t>Lokální partnerství FÓRUM PRO RODINU</t>
  </si>
  <si>
    <t>CZ.1.04/3.4.04/76.00177</t>
  </si>
  <si>
    <t>FLEXIMATERNITY</t>
  </si>
  <si>
    <t>Firemní školka SLUNEČNICE - podpora zaměstnavatelů v regionu Brno</t>
  </si>
  <si>
    <t>CZ.1.04/3.4.04/54.00089</t>
  </si>
  <si>
    <t>90</t>
  </si>
  <si>
    <t>Vytváření podmínek pro sladění pracovního a rodinného života v nemocnici Benešov</t>
  </si>
  <si>
    <t>CZ.1.04/3.4.04/76.00300</t>
  </si>
  <si>
    <t>Virtuální kancelář pro rovné příležitosti žen a mužů</t>
  </si>
  <si>
    <t>CZ.1.04/3.4.04/76.00167</t>
  </si>
  <si>
    <t>N/A</t>
  </si>
  <si>
    <t>Rodina a práce - prosazování rovných příležitostí a slaďování rodinného a pracovního života v ICT</t>
  </si>
  <si>
    <t>CZ.1.04/3.4.04/76.00146</t>
  </si>
  <si>
    <t>Koncepční poradensko-vzdělávací program pro zvýšení uplatnitelnosti dlouhodobě nezaměstnaných žen, žen v předdůchodovém věku a rodičů s dětmi na trhu práce v Moravskoslezském kraji</t>
  </si>
  <si>
    <t>CZ.1.04/3.4.04/54.00138</t>
  </si>
  <si>
    <t>132</t>
  </si>
  <si>
    <t>CRISTAL - Rovné příležitosti a work-life balance v praxi</t>
  </si>
  <si>
    <t>CZ.1.04/3.4.04/54.00105</t>
  </si>
  <si>
    <t>BENEFIT</t>
  </si>
  <si>
    <t>CZ.1.04/3.4.04/76.00248</t>
  </si>
  <si>
    <t>3</t>
  </si>
  <si>
    <t>4</t>
  </si>
  <si>
    <t>Vzdělávání osob pečujících o malé a předškolní děti ve Středočeském kraji</t>
  </si>
  <si>
    <t>CZ.1.04/3.4.04/26.00017</t>
  </si>
  <si>
    <t>162</t>
  </si>
  <si>
    <t>Slunečnice II v Jihomoravském kraji</t>
  </si>
  <si>
    <t>CZ.1.04/3.4.04/26.00061</t>
  </si>
  <si>
    <t>Slaďme si práci! aneb Jak všichni mohou přispět</t>
  </si>
  <si>
    <t>CZ.1.04/3.4.04/26.00177</t>
  </si>
  <si>
    <t>385</t>
  </si>
  <si>
    <t>Rovné šance - efektivní kvalifikace</t>
  </si>
  <si>
    <t>CZ.1.04/3.4.04/26.00188</t>
  </si>
  <si>
    <t>635</t>
  </si>
  <si>
    <t>Vlastní cestou</t>
  </si>
  <si>
    <t>CZ.1.04/3.4.04/26.00156</t>
  </si>
  <si>
    <t>Posílení vzdělávání žen s malými dětmi a mužů v obdobné situaci</t>
  </si>
  <si>
    <t>CZ.1.04/3.4.04/26.00101</t>
  </si>
  <si>
    <t>Harmonizace rodiny a zaměstnání - rodiny s otci na rodičovské dovolené</t>
  </si>
  <si>
    <t>CZ.1.04/3.4.04/26.00332</t>
  </si>
  <si>
    <t>CZ.1.04/5.1.01/77.00133</t>
  </si>
  <si>
    <t>5</t>
  </si>
  <si>
    <t>Opětovné pracovní začlenění pracovníků 50+</t>
  </si>
  <si>
    <t>CZ.1.04/5.1.01/12.00122</t>
  </si>
  <si>
    <t>12</t>
  </si>
  <si>
    <t>Implementace ověřených metod ze "země Svatého Patrika" a jejich aplikace na podmínky pracovního trhu v ČR</t>
  </si>
  <si>
    <t>195</t>
  </si>
  <si>
    <t>CZ.1.04/5.1.01/12.00016</t>
  </si>
  <si>
    <t>Vzdělávací centrum mamodiagnostiky pro specialisty a studenty</t>
  </si>
  <si>
    <t>250</t>
  </si>
  <si>
    <t>CZ.1.04/5.1.01/12.00129</t>
  </si>
  <si>
    <t>About three legs of LAGs</t>
  </si>
  <si>
    <t>22</t>
  </si>
  <si>
    <t>CZ.1.04/5.1.01/12.00095</t>
  </si>
  <si>
    <t>Podporované zaměstnávání v Královéhradeckém kraji</t>
  </si>
  <si>
    <t>26</t>
  </si>
  <si>
    <t>CZ.1.04/5.1.01/12.00002</t>
  </si>
  <si>
    <t>Využití zahraničních zkušeností k zefektivnění poskytování služeb osobní asistence v ČR</t>
  </si>
  <si>
    <t>300</t>
  </si>
  <si>
    <t>CZ.1.04/5.1.01/12.00104</t>
  </si>
  <si>
    <t>Budoucnost pro NNO - legislativní změna</t>
  </si>
  <si>
    <t>CZ.1.04/5.1.01/12.00098</t>
  </si>
  <si>
    <t>Mezinárodní spolupráce při vzdělávání preseniorů</t>
  </si>
  <si>
    <t>163</t>
  </si>
  <si>
    <t>CZ.1.04/5.1.01/51.00037</t>
  </si>
  <si>
    <t>Sociální firma - využití švédského modelu v podmínkách Moravskoslezského kraje</t>
  </si>
  <si>
    <t>CZ.1.04/5.1.01/51.00010</t>
  </si>
  <si>
    <t>Inkubace a akcelerace aktivit v oblasti sociální ekonomiky</t>
  </si>
  <si>
    <t>CZ.1.04/5.1.01/12.00069</t>
  </si>
  <si>
    <t>Výměna zkušeností a přenos dobré praxe při řešení sociálního začleňování zdravotně postižených na trhu práce aneb Zvyšování zaměstnanosti osob se zdravotním postižením s využitím konceptu Diversity Management se zaměřením na aplikaci Diversity Score Cards</t>
  </si>
  <si>
    <t>CZ.1.04/5.1.01/51.00087</t>
  </si>
  <si>
    <t>Přenos znalostí v oblasti poskytování služeb občanům v tíživé životní situaci</t>
  </si>
  <si>
    <t>141</t>
  </si>
  <si>
    <t>CZ.1.04/5.1.01/12.00111</t>
  </si>
  <si>
    <t>Výměna zkušeností a šíření dobré praxe v oblasti řízení kvality služeb pro uživatele drog</t>
  </si>
  <si>
    <t>900</t>
  </si>
  <si>
    <t>CZ.1.04/5.1.01/77.00096</t>
  </si>
  <si>
    <t>Zastavme domácí násilí v rodinách - přenos dobré praxe ze zemí EU pro práci s celou rodinou jako systémem</t>
  </si>
  <si>
    <t>CZ.1.04/5.1.01/51.00054</t>
  </si>
  <si>
    <t>Inovace služeb sociální rehabilitace pro duševně nemocné</t>
  </si>
  <si>
    <t>CZ.1.04/5.1.01/77.00009</t>
  </si>
  <si>
    <t>Výzev se nebojíme</t>
  </si>
  <si>
    <t>Tematická siť pro analýzu a hodnocení dobré praxe a pro výměnu know-how na podporu cílových skupin mezi partnery z ČR a Rakouska</t>
  </si>
  <si>
    <t>CZ.1.04/5.1.01/51.00005</t>
  </si>
  <si>
    <t>540</t>
  </si>
  <si>
    <t>Inovační podnikání v zemích Evropské unie</t>
  </si>
  <si>
    <t>CZ.1.04/5.1.01/77.00027</t>
  </si>
  <si>
    <t>186</t>
  </si>
  <si>
    <t>Inovační strategie v řízení lidských zrojů</t>
  </si>
  <si>
    <t>CZ.1.04/5.1.01/12.00019</t>
  </si>
  <si>
    <t>Vznik středoevropské tematické sítě NNO zaměřené na barmskou otázku a barmské komunity</t>
  </si>
  <si>
    <t>CZ.1.04/5.1.01/12.00105</t>
  </si>
  <si>
    <t>Rovné příležitosti bez hranic: Rovné příležitosti žen a mužů a sociální začleňování v středoevropské perspektivě</t>
  </si>
  <si>
    <t>CZ.1.04/5.1.01/12.00062</t>
  </si>
  <si>
    <t>750</t>
  </si>
  <si>
    <t>Řemesla nevymřou</t>
  </si>
  <si>
    <t>CZ.1.04/5.1.01/12.00011</t>
  </si>
  <si>
    <t>202</t>
  </si>
  <si>
    <t>INSTITUT PROFESNÍ PŘÍPRAVY PORADCU / IPPP</t>
  </si>
  <si>
    <t>CZ.1.04/5.1.01/12.00068</t>
  </si>
  <si>
    <t>CZ.1.04/5.1.01/77.00050</t>
  </si>
  <si>
    <t>CZ.1.04/5.1.01/12.00063</t>
  </si>
  <si>
    <t>CZ.1.04/5.1.01/51.00021</t>
  </si>
  <si>
    <t>331</t>
  </si>
  <si>
    <t>CZ.1.04/5.1.01/12.00057</t>
  </si>
  <si>
    <t>27</t>
  </si>
  <si>
    <t>CZ.1.04/5.1.01/51.00073</t>
  </si>
  <si>
    <t>CZ.1.04/5.1.01/77.00088</t>
  </si>
  <si>
    <t>CZ.1.04/5.1.01/77.00078</t>
  </si>
  <si>
    <t>135</t>
  </si>
  <si>
    <t>Rozvoj lidských zdrojů MČ Praha 13 k zajištění hospodářské a sociální soudržnosti v souvislosti s rozvojem území</t>
  </si>
  <si>
    <t>Výměna zkušeností a přenos dobré praxe v oblasti začleňování zdravotně postižených osob na trh práce</t>
  </si>
  <si>
    <t>Partnerstvím salesiánských organizací k rozvoji zaměstnatelnosti</t>
  </si>
  <si>
    <t>My chceme pracovat</t>
  </si>
  <si>
    <t>Moravskoslezský pakt zaměstnanosti: Mezinárodní výměna zkušeností a příkladů dobré praxe při rozvoji místních partnerství na podporu zaměstnanosti</t>
  </si>
  <si>
    <t>POTENCIÁL</t>
  </si>
  <si>
    <t>Přenos zkušeností s fondem na podporu zaměstnávání osob se zdravotním postižením ze zahraničí do ČR</t>
  </si>
  <si>
    <t>multiplicini no. 65,149,192</t>
  </si>
  <si>
    <t>CZ.1.04/3.1.06/30.00192</t>
  </si>
  <si>
    <t>Personální a organizační zajištění provozovny služeb</t>
  </si>
  <si>
    <t>multiplicitni no. 193,208,226</t>
  </si>
  <si>
    <t>CZ.1.04/3.1.06/30.00226</t>
  </si>
  <si>
    <t>Nová dimenze vstupu na trh práce</t>
  </si>
  <si>
    <t>multiplicitni no. 155,195,236</t>
  </si>
  <si>
    <t>CZ.1.04/3.1.06/30.00236</t>
  </si>
  <si>
    <t>Stará škola</t>
  </si>
  <si>
    <t>multiplicini no. 219,235,285</t>
  </si>
  <si>
    <t>CZ.1.04/3.1.06/30.00285</t>
  </si>
  <si>
    <t>Reality Šmíd III</t>
  </si>
  <si>
    <t>multiplicitni no. 205,221,296</t>
  </si>
  <si>
    <t>CZ.1.04/3.1.06/30.00296</t>
  </si>
  <si>
    <t>Vznik a stabilizace sociálního podniku UpCafé zaměstnávajícího klienty/klientky azylových domů</t>
  </si>
  <si>
    <t>multiplicitni no. 19,52,85 (první hodnoceni nejlepsi…)</t>
  </si>
  <si>
    <t>CZ.1.04/3.1.06/30.00085</t>
  </si>
  <si>
    <t>Zapojení znevýhodněných osob na trh práce - inovace a úspory</t>
  </si>
  <si>
    <t>multiplicitni no. 95,123,297</t>
  </si>
  <si>
    <t>CZ.1.04/3.1.06/30.00297</t>
  </si>
  <si>
    <t>Sociální ekonomika je reálná i pro venkov</t>
  </si>
  <si>
    <t>CZ.1.04/3.1.06/30.00055</t>
  </si>
  <si>
    <t>Centrum péče o seniory</t>
  </si>
  <si>
    <t>6</t>
  </si>
  <si>
    <t>CZ.1.04/3.1.06/30.00254</t>
  </si>
  <si>
    <t>CENTRUM PRAXÍ BITHERM</t>
  </si>
  <si>
    <t>CZ.1.04/3.1.06/30.00046</t>
  </si>
  <si>
    <t>Úklidové a zahradnické služby jako sociální podnikání</t>
  </si>
  <si>
    <t>10</t>
  </si>
  <si>
    <t>CZ.1.04/3.1.06/30.00173</t>
  </si>
  <si>
    <t>Sociální podnik - Hlídací služby</t>
  </si>
  <si>
    <t>CZ.1.04/3.1.06/30.00223</t>
  </si>
  <si>
    <t>Sociální podnik</t>
  </si>
  <si>
    <t>podáno znovu no.178,231</t>
  </si>
  <si>
    <t>CZ.1.04/3.1.06/30.00178</t>
  </si>
  <si>
    <t>VACKUB SERVIS s.r.o. - sociální podnik</t>
  </si>
  <si>
    <t>CZ.1.04/3.1.06/30.00231</t>
  </si>
  <si>
    <t>podáváno no.109,140 (stále neuspesne)</t>
  </si>
  <si>
    <t>2</t>
  </si>
  <si>
    <t>CZ.1.04/3.1.06/30.00140</t>
  </si>
  <si>
    <t>Grafická dílna Šivot Online</t>
  </si>
  <si>
    <t>ctvrte podani no.126,152,181,201 (stále neuspesne)</t>
  </si>
  <si>
    <t>CZ.1.04/3.1.06/30.00201</t>
  </si>
  <si>
    <t>Šaty dělají člověka</t>
  </si>
  <si>
    <t>CZ.1.04/3.1.06/30.00134</t>
  </si>
  <si>
    <t>CER, s.r.o. - sociálně odpovědné podnikání</t>
  </si>
  <si>
    <t>podáváno podruhé no.270,309 (stále neuspesne)</t>
  </si>
  <si>
    <t>CZ.1.04/3.1.06/30.00270</t>
  </si>
  <si>
    <t>RaDa</t>
  </si>
  <si>
    <t>CZ.1.04/3.1.06/30.00218</t>
  </si>
  <si>
    <t>Designová dílna se zaměřením na umělecké fotografie a rámy</t>
  </si>
  <si>
    <t>multiplicita k no.202,224 (neuspesni)</t>
  </si>
  <si>
    <t>CZ.1.04/3.1.06/30.00125</t>
  </si>
  <si>
    <t>Sociální podnik - PROVOZ  SPORTOVNÍ  VÍCEÚČELOVÉ HALY A  FOTBALOVÉHO STADIONU  V KADANI</t>
  </si>
  <si>
    <t>N01 Projektová žádost vyřazena pro nezájem žadatele</t>
  </si>
  <si>
    <t>multiplicita k CZ.1.04/3.1.06/30.00153</t>
  </si>
  <si>
    <t>CZ.1.04/3.1.06/30.00232</t>
  </si>
  <si>
    <t>podáváno znovu no.240,279 (stále neuspesne)</t>
  </si>
  <si>
    <t>CZ.1.04/3.1.06/30.00240</t>
  </si>
  <si>
    <t>CZ.1.04/3.1.06/30.00238</t>
  </si>
  <si>
    <t>Sociální podnikání -  cesta k odpovědnosti a solidaritě</t>
  </si>
  <si>
    <t>podáno no.126,152,181,201 (stále neuspesne)</t>
  </si>
  <si>
    <t>CZ.1.04/3.1.06/30.00181</t>
  </si>
  <si>
    <t>podáváno podruhé no.150,167</t>
  </si>
  <si>
    <t>14</t>
  </si>
  <si>
    <t>CZ.1.04/3.1.06/30.00167</t>
  </si>
  <si>
    <t>CZ.1.04/3.1.06/30.00215</t>
  </si>
  <si>
    <t>Hedoni - nejen kavarna</t>
  </si>
  <si>
    <t>15</t>
  </si>
  <si>
    <t>CZ.1.04/3.1.06/30.00268</t>
  </si>
  <si>
    <t>Jirkov: město pro sociální ekonomiku</t>
  </si>
  <si>
    <t>CZ.1.04/3.1.06/30.00272</t>
  </si>
  <si>
    <t>Prodej propagačního kanálu na internetových médiích II.</t>
  </si>
  <si>
    <t>CZ.1.04/3.1.06/30.00182</t>
  </si>
  <si>
    <t>Technické služby Morkovice-Slížany</t>
  </si>
  <si>
    <t>CZ.1.04/3.1.06/30.00130</t>
  </si>
  <si>
    <t>CZ.1.04/3.1.06/30.00266</t>
  </si>
  <si>
    <t xml:space="preserve">SoFi </t>
  </si>
  <si>
    <t>CZ.1.04/3.1.06/30.00220</t>
  </si>
  <si>
    <t>Mini technické služby</t>
  </si>
  <si>
    <t>duplicitně k no.206</t>
  </si>
  <si>
    <t>CZ.1.04/3.1.06/30.00174</t>
  </si>
  <si>
    <t>podáváno potřetí no.100,157,180 (stále neuspesne, ale hodnoceni lepsi)</t>
  </si>
  <si>
    <t>CZ.1.04/3.1.06/30.00180</t>
  </si>
  <si>
    <t>CZ.1.04/3.1.06/30.00171</t>
  </si>
  <si>
    <t>9</t>
  </si>
  <si>
    <t>CZ.1.04/3.1.06/30.00211</t>
  </si>
  <si>
    <t>CZ.1.04/3.1.06/30.00073</t>
  </si>
  <si>
    <t>Naděje na práci</t>
  </si>
  <si>
    <t>CZ.1.04/3.1.06/30.00213</t>
  </si>
  <si>
    <t>Laskavárna - terapeutická kavárna v Moravské Třebové - 2</t>
  </si>
  <si>
    <t>podáváno 4x, nakonec úspěšně, no.146,172,204,215</t>
  </si>
  <si>
    <t>CZ.1.04/3.1.06/30.00172</t>
  </si>
  <si>
    <t>podáno no. 13,64 (uspesne)</t>
  </si>
  <si>
    <t>CZ.1.04/3.1.06/30.00013</t>
  </si>
  <si>
    <t>18</t>
  </si>
  <si>
    <t>CZ.1.04/3.1.06/30.00064</t>
  </si>
  <si>
    <t>Přeslička s.r.o. - spolu v sociální firmě - 2. podání</t>
  </si>
  <si>
    <t>duplicita no. 97,164</t>
  </si>
  <si>
    <t>CZ.1.04/3.1.06/30.00097</t>
  </si>
  <si>
    <t>Řezání vodním paprskem - Olivius s. r .o. - neinvestiční část</t>
  </si>
  <si>
    <t>CZ.1.04/3.1.06/30.00242</t>
  </si>
  <si>
    <t>S citem pro věc</t>
  </si>
  <si>
    <t>CZ.1.04/3.1.06/30.00128</t>
  </si>
  <si>
    <t>Zpracování ovoce a bylin ve  Velké Kraši</t>
  </si>
  <si>
    <t>13</t>
  </si>
  <si>
    <t>CZ.1.04/3.1.06/30.00037</t>
  </si>
  <si>
    <t>Pekárna na návsi</t>
  </si>
  <si>
    <t>CZ.1.04/3.1.06/30.00138</t>
  </si>
  <si>
    <t>Alternativní jídelna v centru Chrudimi - Kruh zdraví</t>
  </si>
  <si>
    <t>druhé podání (k no.174)</t>
  </si>
  <si>
    <t>CZ.1.04/3.1.06/30.00206</t>
  </si>
  <si>
    <t>3B sociální firma</t>
  </si>
  <si>
    <t>CZ.1.04/3.1.06/30.00104</t>
  </si>
  <si>
    <t>CZ.1.04/3.1.06/30.00166</t>
  </si>
  <si>
    <t>Sociální podnik - Cukrárna Sedmička Strakonice</t>
  </si>
  <si>
    <t>CZ.1.04/3.1.06/30.00089</t>
  </si>
  <si>
    <t>CZ.1.04/3.1.06/30.00156</t>
  </si>
  <si>
    <t>CZ.1.04/3.1.06/30.00016</t>
  </si>
  <si>
    <t>podáno podruhé no.71,119 (první hodnoceni lepsi)</t>
  </si>
  <si>
    <t>CZ.1.04/3.1.06/30.00071</t>
  </si>
  <si>
    <t>7</t>
  </si>
  <si>
    <t>CZ.1.04/3.1.06/30.00170</t>
  </si>
  <si>
    <t>Bitro u dvou přátel</t>
  </si>
  <si>
    <t>CZ.1.04/3.1.06/30.00022</t>
  </si>
  <si>
    <t>CZ.1.04/3.1.06/30.00168</t>
  </si>
  <si>
    <t>Sociální podnik Centrum služeb Broumov, s. r. o.</t>
  </si>
  <si>
    <t>CZ.1.04/3.1.06/30.00048</t>
  </si>
  <si>
    <t>Sociální podnik na Odersku - stavební činnost STAVZEM</t>
  </si>
  <si>
    <t>podáváno podruhé no.79,197 (stále neuspesne)</t>
  </si>
  <si>
    <t>CZ.1.04/3.1.06/30.00197</t>
  </si>
  <si>
    <t>CZ.1.04/3.1.06/30.00159</t>
  </si>
  <si>
    <t>Sociální podnik stavební firmy Gábor Aver Drom s.r.o.</t>
  </si>
  <si>
    <t>CZ.1.04/3.1.06/30.00112</t>
  </si>
  <si>
    <t>Péče o děti a domácnost</t>
  </si>
  <si>
    <t>projekt podan opakovane no.12,30,47 (stále neuspesny)</t>
  </si>
  <si>
    <t>CZ.1.04/3.1.06/30.00030</t>
  </si>
  <si>
    <t>podán potřetí!</t>
  </si>
  <si>
    <t>CZ.1.04/3.1.06/30.00105</t>
  </si>
  <si>
    <t>podáváno opakovaně no.4,35,90,91 (nakonec uspesne)</t>
  </si>
  <si>
    <t>CZ.1.04/3.1.06/30.00035</t>
  </si>
  <si>
    <t>podáno podruhé no.63,136 (první hodnoceni lepsi)</t>
  </si>
  <si>
    <t>CZ.1.04/3.1.06/30.00063</t>
  </si>
  <si>
    <t>CZ.1.04/3.1.06/30.00265</t>
  </si>
  <si>
    <t>Naši sousedé</t>
  </si>
  <si>
    <t>CZ.1.04/3.1.06/30.00062</t>
  </si>
  <si>
    <t>Výroba produktů tibetské medicíny v České Lípě</t>
  </si>
  <si>
    <t>CZ.1.04/3.1.06/30.00153</t>
  </si>
  <si>
    <t>Deep Control</t>
  </si>
  <si>
    <t>CZ.1.04/3.1.06/30.00005</t>
  </si>
  <si>
    <t>CLEAR SERVIS- vznik a rozvoj služby praní, žehlení a oprav prádla</t>
  </si>
  <si>
    <t>CZ.1.04/3.1.06/30.00118</t>
  </si>
  <si>
    <t>Lesní práce - sociální podnik rovných příležitosti</t>
  </si>
  <si>
    <t>CZ.1.04/3.1.06/30.00091</t>
  </si>
  <si>
    <t>Internetový portál PRO památky.info - mezioborový projekt v oblasti památkové péče se zaměřením na vytvoření pracovních míst pro osoby se zdravotním postižením</t>
  </si>
  <si>
    <t>CZ.1.04/3.1.06/30.00163</t>
  </si>
  <si>
    <t>Umění s handicapem</t>
  </si>
  <si>
    <t>multiplicita no. 32,88,113,153 (stále neuspesny)</t>
  </si>
  <si>
    <t>CZ.1.04/3.1.06/30.00088</t>
  </si>
  <si>
    <t>CZ.1.04/3.1.06/30.00040</t>
  </si>
  <si>
    <t>Podpora ohrožených skupin obyvatel ve Vápenné</t>
  </si>
  <si>
    <t>CZ.1.04/3.1.06/30.00169</t>
  </si>
  <si>
    <t>Integrační kavárna PONTES</t>
  </si>
  <si>
    <t>CZ.1.04/3.1.06/30.00131</t>
  </si>
  <si>
    <t>Výrobou zdravotnických pomůcek k lepší budoucnosti</t>
  </si>
  <si>
    <t>CZ.1.04/3.1.06/30.00154</t>
  </si>
  <si>
    <t>Mléčný bar NAPROTI - vznik a stabilizace trvale udržitelné sociální firmy</t>
  </si>
  <si>
    <t>CZ.1.04/3.1.06/30.00267</t>
  </si>
  <si>
    <t>Společně za zkvalitnění postavení zdravotně postižených a jejich rodin na Rožnovsku</t>
  </si>
  <si>
    <t>CZ.1.04/3.1.06/30.00164</t>
  </si>
  <si>
    <t>CZ.1.04/3.1.06/30.00196</t>
  </si>
  <si>
    <t>Energicky do práce</t>
  </si>
  <si>
    <t>CZ.1.04/3.1.06/30.00008</t>
  </si>
  <si>
    <t>Podnikáním ve vzdělávání děti k trvalému sebezaměstnání</t>
  </si>
  <si>
    <t>CZ.1.04/3.1.06/30.00141</t>
  </si>
  <si>
    <t>KRABIČKY v.d. - sociální podnik</t>
  </si>
  <si>
    <t>CZ.1.04/3.1.06/30.00189</t>
  </si>
  <si>
    <t>Sociální podnik REK servis</t>
  </si>
  <si>
    <t>CZ.1.04/3.1.06/30.00069</t>
  </si>
  <si>
    <t>Projekt 3P - podporovat, pomáhat, podnikat</t>
  </si>
  <si>
    <t>CZ.1.04/3.1.06/30.00010</t>
  </si>
  <si>
    <t>Rozšíření sociálního podnikání firmy Active Colour s.r.o. - Mokrá lakovna</t>
  </si>
  <si>
    <t>CZ.1.04/3.1.06/30.00113</t>
  </si>
  <si>
    <t>duplicita k no.105 (v realizaci)</t>
  </si>
  <si>
    <t>CZ.1.04/3.1.06/30.00027</t>
  </si>
  <si>
    <t>Sociální podnikání společnosti AC AERO</t>
  </si>
  <si>
    <t>CZ.1.04/3.1.06/30.00029</t>
  </si>
  <si>
    <t>Sociální podnik Grunt 32 - Zážitková agroturistika</t>
  </si>
  <si>
    <t>duplicita k no.45 (lepsi hodnoceni, stazen)</t>
  </si>
  <si>
    <t>CZ.1.04/3.1.06/30.00002</t>
  </si>
  <si>
    <t>Pracovní Sobota - rozjezd a stabilizace trvale udržitelné sociální firmy - 2. podání</t>
  </si>
  <si>
    <t>multiplicita k no.19,52,85 (neuspesne, první hodnoceni nejlepsi..)</t>
  </si>
  <si>
    <t>CZ.1.04/3.1.06/30.00019</t>
  </si>
  <si>
    <t>Zapojení znevýhodněných osob na trh práce - recyklace cartridgí</t>
  </si>
  <si>
    <t>CZ.1.04/3.1.06/30.00101</t>
  </si>
  <si>
    <t>Práce - druhá šance pro plnohodnotný život</t>
  </si>
  <si>
    <t>CZ.1.04/3.1.06/30.00041</t>
  </si>
  <si>
    <t>Digidílna</t>
  </si>
  <si>
    <t>CZ.1.04/3.1.06/30.00068</t>
  </si>
  <si>
    <t>CF_sociální firma</t>
  </si>
  <si>
    <t>CZ.1.04/3.1.06/30.00098</t>
  </si>
  <si>
    <t>Catering</t>
  </si>
  <si>
    <t>CZ.1.04/3.1.06/30.00078</t>
  </si>
  <si>
    <t>Second hand SECOND HELP</t>
  </si>
  <si>
    <t>CZ.1.04/3.1.06/30.00004</t>
  </si>
  <si>
    <t xml:space="preserve">Internetový portál PRO památky.info - </t>
  </si>
  <si>
    <t>podáváno znovu no.26,48 (uspesne)</t>
  </si>
  <si>
    <t>CZ.1.04/3.1.06/30.00026</t>
  </si>
  <si>
    <t>Vznik sociálního podniku v oblasti Oderska</t>
  </si>
  <si>
    <t>CZ.1.04/3.1.06/30.00045</t>
  </si>
  <si>
    <t>duplicita k no. 68 (zhorseni hodnoceni, schvaleno)</t>
  </si>
  <si>
    <t>CZ.1.04/3.1.06/30.00009</t>
  </si>
  <si>
    <t>CZ.1.04/3.1.06/30.00011</t>
  </si>
  <si>
    <t>SOFIRA - Slunce pro všechny</t>
  </si>
  <si>
    <t>CZ.1.04/3.1.06/30.00039</t>
  </si>
  <si>
    <t>Dřevovýroba Tomíkovice  - Sociální podnik v romské lokalitě Kobylá n.Vidnavkou, Velká Kraš</t>
  </si>
  <si>
    <t>Průměr</t>
  </si>
  <si>
    <t>OPLZZ 3.4</t>
  </si>
  <si>
    <t>Průměr TOP (nejlepších projektů)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</si>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</sst>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\ _K_č"/>
    <numFmt numFmtId="167" formatCode="_-* #,##0.0\ _K_č_-;\-* #,##0.0\ _K_č_-;_-* &quot;-&quot;??\ _K_č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name val="Verdana"/>
      <family val="2"/>
      <charset val="238"/>
    </font>
    <font>
      <b/>
      <sz val="7"/>
      <color rgb="FF000000"/>
      <name val="Verdana"/>
      <family val="2"/>
      <charset val="238"/>
    </font>
    <font>
      <b/>
      <sz val="7"/>
      <color theme="1"/>
      <name val="Verdana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rgb="FFFF0000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Verdan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borderId="0" fillId="0" fontId="0" numFmtId="0"/>
    <xf borderId="0" fillId="0" fontId="5" numFmtId="0"/>
    <xf borderId="0" fillId="0" fontId="8" numFmtId="0"/>
    <xf borderId="0" fillId="0" fontId="10" numFmtId="0"/>
    <xf applyAlignment="0" applyBorder="0" applyFill="0" applyFont="0" applyProtection="0" borderId="0" fillId="0" fontId="9" numFmtId="43"/>
  </cellStyleXfs>
  <cellXfs count="185">
    <xf borderId="0" fillId="0" fontId="0" numFmtId="0" xfId="0"/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1" fillId="2" fontId="2" numFmtId="0" xfId="0">
      <alignment horizontal="center" vertical="center"/>
    </xf>
    <xf applyAlignment="1" applyBorder="1" applyFill="1" applyFont="1" borderId="1" fillId="2" fontId="3" numFmtId="0" xfId="0">
      <alignment horizontal="center" vertical="center"/>
    </xf>
    <xf applyAlignment="1" applyBorder="1" applyFill="1" applyFont="1" borderId="1" fillId="2" fontId="3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2" fillId="3" fontId="6" numFmtId="0" xfId="1">
      <alignment horizontal="left" vertical="center" wrapText="1"/>
    </xf>
    <xf applyAlignment="1" applyBorder="1" applyFill="1" applyFont="1" applyNumberFormat="1" borderId="3" fillId="3" fontId="6" numFmtId="49" xfId="1">
      <alignment horizontal="center" vertical="center"/>
    </xf>
    <xf applyAlignment="1" applyBorder="1" applyFill="1" applyFont="1" borderId="1" fillId="3" fontId="6" numFmtId="0" xfId="1">
      <alignment vertical="center"/>
    </xf>
    <xf applyBorder="1" applyFill="1" applyNumberFormat="1" borderId="1" fillId="3" fontId="0" numFmtId="4" xfId="0"/>
    <xf applyBorder="1" applyFill="1" borderId="1" fillId="3" fontId="0" numFmtId="0" xfId="0"/>
    <xf applyFill="1" borderId="0" fillId="3" fontId="0" numFmtId="0" xfId="0"/>
    <xf applyAlignment="1" applyBorder="1" applyFill="1" applyFont="1" borderId="1" fillId="0" fontId="6" numFmtId="0" xfId="1">
      <alignment horizontal="left" vertical="center" wrapText="1"/>
    </xf>
    <xf applyAlignment="1" applyBorder="1" applyFill="1" applyFont="1" applyNumberFormat="1" borderId="4" fillId="0" fontId="6" numFmtId="49" xfId="1">
      <alignment horizontal="center" vertical="center"/>
    </xf>
    <xf applyBorder="1" applyNumberFormat="1" borderId="1" fillId="0" fontId="0" numFmtId="4" xfId="0"/>
    <xf applyBorder="1" borderId="1" fillId="0" fontId="0" numFmtId="0" xfId="0"/>
    <xf applyAlignment="1" applyBorder="1" applyFill="1" applyFont="1" borderId="1" fillId="4" fontId="6" numFmtId="0" xfId="1">
      <alignment horizontal="left" vertical="center" wrapText="1"/>
    </xf>
    <xf applyAlignment="1" applyBorder="1" applyFill="1" applyFont="1" applyNumberFormat="1" borderId="4" fillId="4" fontId="6" numFmtId="49" xfId="1">
      <alignment horizontal="center" vertical="center"/>
    </xf>
    <xf applyAlignment="1" applyBorder="1" applyFill="1" applyFont="1" borderId="1" fillId="4" fontId="6" numFmtId="0" xfId="1">
      <alignment vertical="center"/>
    </xf>
    <xf applyBorder="1" applyFill="1" applyNumberFormat="1" borderId="1" fillId="4" fontId="0" numFmtId="4" xfId="0"/>
    <xf applyBorder="1" applyFill="1" borderId="1" fillId="4" fontId="0" numFmtId="0" xfId="0"/>
    <xf applyFill="1" borderId="0" fillId="4" fontId="0" numFmtId="0" xfId="0"/>
    <xf applyAlignment="1" applyBorder="1" applyFill="1" applyFont="1" borderId="1" fillId="3" fontId="6" numFmtId="0" xfId="1">
      <alignment horizontal="left" vertical="center" wrapText="1"/>
    </xf>
    <xf applyAlignment="1" applyBorder="1" applyFill="1" applyFont="1" applyNumberFormat="1" borderId="4" fillId="3" fontId="6" numFmtId="49" xfId="1">
      <alignment horizontal="center" vertical="center"/>
    </xf>
    <xf applyAlignment="1" applyBorder="1" applyFill="1" applyFont="1" applyNumberFormat="1" borderId="1" fillId="5" fontId="7" numFmtId="3" xfId="1">
      <alignment horizontal="center" vertical="center" wrapText="1"/>
    </xf>
    <xf applyAlignment="1" applyBorder="1" applyFill="1" applyFont="1" applyNumberFormat="1" borderId="1" fillId="5" fontId="7" numFmtId="10" xfId="1">
      <alignment horizontal="left" vertical="center" wrapText="1"/>
    </xf>
    <xf applyAlignment="1" applyBorder="1" applyFill="1" applyFont="1" applyNumberFormat="1" borderId="4" fillId="5" fontId="7" numFmtId="49" xfId="1">
      <alignment horizontal="center" vertical="center"/>
    </xf>
    <xf applyAlignment="1" applyBorder="1" applyFill="1" applyFont="1" applyNumberFormat="1" borderId="1" fillId="5" fontId="7" numFmtId="49" xfId="1">
      <alignment vertical="center"/>
    </xf>
    <xf applyBorder="1" applyFill="1" borderId="1" fillId="5" fontId="0" numFmtId="0" xfId="0"/>
    <xf applyBorder="1" applyFont="1" borderId="1" fillId="0" fontId="1" numFmtId="0" xfId="0"/>
    <xf applyFill="1" borderId="0" fillId="5" fontId="0" numFmtId="0" xfId="0"/>
    <xf applyAlignment="1" applyFont="1" borderId="0" fillId="0" fontId="6" numFmtId="0" xfId="0">
      <alignment wrapText="1"/>
    </xf>
    <xf applyAlignment="1" applyBorder="1" applyFill="1" applyFont="1" borderId="1" fillId="6" fontId="6" numFmtId="0" xfId="1">
      <alignment horizontal="left" vertical="center" wrapText="1"/>
    </xf>
    <xf applyAlignment="1" applyBorder="1" applyFill="1" applyFont="1" applyNumberFormat="1" borderId="4" fillId="6" fontId="6" numFmtId="49" xfId="1">
      <alignment horizontal="center" vertical="center"/>
    </xf>
    <xf applyAlignment="1" applyBorder="1" applyFill="1" applyFont="1" borderId="1" fillId="6" fontId="6" numFmtId="0" xfId="1">
      <alignment vertical="center"/>
    </xf>
    <xf applyBorder="1" applyFill="1" borderId="1" fillId="6" fontId="0" numFmtId="0" xfId="0"/>
    <xf applyFill="1" borderId="0" fillId="6" fontId="0" numFmtId="0" xfId="0"/>
    <xf applyAlignment="1" applyBorder="1" applyFill="1" applyFont="1" borderId="1" fillId="0" fontId="6" numFmtId="0" xfId="1">
      <alignment horizontal="left" vertical="top" wrapText="1"/>
    </xf>
    <xf applyAlignment="1" applyBorder="1" applyFill="1" applyFont="1" applyNumberFormat="1" borderId="1" fillId="6" fontId="7" numFmtId="3" xfId="1">
      <alignment horizontal="center" vertical="center" wrapText="1"/>
    </xf>
    <xf applyAlignment="1" applyBorder="1" applyFill="1" applyFont="1" applyNumberFormat="1" borderId="1" fillId="6" fontId="7" numFmtId="10" xfId="1">
      <alignment horizontal="left" vertical="center" wrapText="1"/>
    </xf>
    <xf applyAlignment="1" applyBorder="1" applyFill="1" applyFont="1" applyNumberFormat="1" borderId="4" fillId="6" fontId="7" numFmtId="49" xfId="1">
      <alignment horizontal="center" vertical="center"/>
    </xf>
    <xf applyAlignment="1" applyBorder="1" applyFill="1" applyFont="1" applyNumberFormat="1" borderId="1" fillId="6" fontId="7" numFmtId="49" xfId="1">
      <alignment vertical="center"/>
    </xf>
    <xf applyAlignment="1" applyBorder="1" applyFill="1" applyFont="1" borderId="1" fillId="7" fontId="6" numFmtId="0" xfId="1">
      <alignment horizontal="left" vertical="center" wrapText="1"/>
    </xf>
    <xf applyAlignment="1" applyBorder="1" applyFill="1" applyFont="1" applyNumberFormat="1" borderId="4" fillId="7" fontId="6" numFmtId="49" xfId="1">
      <alignment horizontal="center" vertical="center"/>
    </xf>
    <xf applyAlignment="1" applyBorder="1" applyFill="1" applyFont="1" borderId="1" fillId="7" fontId="6" numFmtId="0" xfId="1">
      <alignment vertical="center"/>
    </xf>
    <xf applyBorder="1" applyFill="1" borderId="1" fillId="7" fontId="0" numFmtId="0" xfId="0"/>
    <xf applyFill="1" borderId="0" fillId="7" fontId="0" numFmtId="0" xfId="0"/>
    <xf applyAlignment="1" applyFill="1" applyFont="1" borderId="0" fillId="3" fontId="6" numFmtId="0" xfId="0">
      <alignment wrapText="1"/>
    </xf>
    <xf applyBorder="1" borderId="5" fillId="0" fontId="0" numFmtId="0" xfId="0"/>
    <xf applyBorder="1" borderId="6" fillId="0" fontId="0" numFmtId="0" xfId="0"/>
    <xf applyBorder="1" borderId="0" fillId="0" fontId="0" numFmtId="0" xfId="0"/>
    <xf applyAlignment="1" applyFont="1" applyNumberFormat="1" borderId="0" fillId="0" fontId="11" numFmtId="1" xfId="2">
      <alignment horizontal="center"/>
    </xf>
    <xf applyBorder="1" applyFont="1" applyNumberFormat="1" borderId="1" fillId="0" fontId="12" numFmtId="49" xfId="3"/>
    <xf applyAlignment="1" applyBorder="1" applyFill="1" applyFont="1" applyNumberFormat="1" borderId="1" fillId="10" fontId="3" numFmtId="49" xfId="2">
      <alignment horizontal="center" shrinkToFit="1" vertical="center" wrapText="1"/>
    </xf>
    <xf applyFill="1" borderId="0" fillId="8" fontId="0" numFmtId="0" xfId="0"/>
    <xf applyBorder="1" applyFill="1" applyFont="1" applyNumberFormat="1" borderId="1" fillId="8" fontId="12" numFmtId="49" xfId="3"/>
    <xf applyAlignment="1" applyBorder="1" applyFill="1" applyFont="1" applyNumberFormat="1" borderId="1" fillId="8" fontId="12" numFmtId="164" xfId="3">
      <alignment horizontal="right"/>
    </xf>
    <xf applyBorder="1" applyFill="1" applyFont="1" applyNumberFormat="1" borderId="1" fillId="8" fontId="12" numFmtId="0" xfId="3"/>
    <xf applyBorder="1" applyFill="1" applyFont="1" applyNumberFormat="1" borderId="1" fillId="8" fontId="10" numFmtId="0" xfId="3"/>
    <xf applyAlignment="1" applyFill="1" applyFont="1" applyNumberFormat="1" borderId="0" fillId="8" fontId="11" numFmtId="1" xfId="2">
      <alignment horizontal="center"/>
    </xf>
    <xf applyAlignment="1" applyBorder="1" applyFill="1" applyFont="1" applyNumberFormat="1" borderId="1" fillId="0" fontId="12" numFmtId="164" xfId="3">
      <alignment horizontal="right"/>
    </xf>
    <xf applyBorder="1" applyFill="1" applyFont="1" applyNumberFormat="1" borderId="1" fillId="0" fontId="12" numFmtId="0" xfId="3"/>
    <xf applyBorder="1" applyFont="1" applyNumberFormat="1" borderId="1" fillId="0" fontId="10" numFmtId="0" xfId="3"/>
    <xf applyFont="1" borderId="0" fillId="0" fontId="9" numFmtId="0" xfId="0"/>
    <xf applyFont="1" applyNumberFormat="1" borderId="0" fillId="0" fontId="9" numFmtId="165" xfId="0"/>
    <xf applyFill="1" applyFont="1" applyNumberFormat="1" borderId="0" fillId="8" fontId="9" numFmtId="164" xfId="0"/>
    <xf applyFont="1" applyNumberFormat="1" borderId="0" fillId="0" fontId="9" numFmtId="164" xfId="0"/>
    <xf applyAlignment="1" applyFill="1" applyFont="1" applyNumberFormat="1" borderId="0" fillId="11" fontId="13" numFmtId="1" xfId="2">
      <alignment horizontal="center" vertical="center"/>
    </xf>
    <xf applyAlignment="1" applyBorder="1" applyFill="1" applyFont="1" applyNumberFormat="1" borderId="1" fillId="10" fontId="13" numFmtId="49" xfId="2">
      <alignment horizontal="center" shrinkToFit="1" vertical="center" wrapText="1"/>
    </xf>
    <xf applyAlignment="1" applyBorder="1" applyFill="1" applyFont="1" applyNumberFormat="1" borderId="1" fillId="9" fontId="13" numFmtId="49" xfId="2">
      <alignment horizontal="center" shrinkToFit="1" vertical="center" wrapText="1"/>
    </xf>
    <xf applyAlignment="1" applyBorder="1" applyFill="1" applyFont="1" borderId="1" fillId="2" fontId="14" numFmtId="0" xfId="0">
      <alignment horizontal="center" vertical="center"/>
    </xf>
    <xf applyAlignment="1" applyBorder="1" applyFill="1" applyFont="1" borderId="1" fillId="2" fontId="13" numFmtId="0" xfId="0">
      <alignment horizontal="center" vertical="center"/>
    </xf>
    <xf applyBorder="1" applyFont="1" applyNumberFormat="1" borderId="1" fillId="0" fontId="15" numFmtId="49" xfId="3"/>
    <xf applyBorder="1" applyFont="1" applyNumberFormat="1" borderId="0" fillId="0" fontId="15" numFmtId="2" xfId="3"/>
    <xf applyAlignment="1" applyBorder="1" applyFont="1" applyNumberFormat="1" borderId="1" fillId="0" fontId="16" numFmtId="165" xfId="0">
      <alignment horizontal="left" vertical="top" wrapText="1"/>
    </xf>
    <xf applyAlignment="1" applyBorder="1" applyFont="1" applyNumberFormat="1" borderId="5" fillId="0" fontId="16" numFmtId="165" xfId="0">
      <alignment horizontal="left" vertical="top" wrapText="1"/>
    </xf>
    <xf applyAlignment="1" applyBorder="1" applyFont="1" applyNumberFormat="1" borderId="1" fillId="0" fontId="16" numFmtId="4" xfId="0">
      <alignment horizontal="left" vertical="top" wrapText="1"/>
    </xf>
    <xf applyBorder="1" applyFont="1" applyNumberFormat="1" borderId="0" fillId="0" fontId="15" numFmtId="49" xfId="3"/>
    <xf applyBorder="1" applyFont="1" applyNumberFormat="1" borderId="0" fillId="0" fontId="15" numFmtId="165" xfId="3"/>
    <xf applyNumberFormat="1" borderId="0" fillId="0" fontId="0" numFmtId="165" xfId="0"/>
    <xf applyAlignment="1" applyBorder="1" applyFont="1" applyNumberFormat="1" borderId="1" fillId="0" fontId="18" numFmtId="165" xfId="0">
      <alignment horizontal="left" vertical="top" wrapText="1"/>
    </xf>
    <xf applyBorder="1" applyNumberFormat="1" borderId="0" fillId="0" fontId="10" numFmtId="2" xfId="3"/>
    <xf applyBorder="1" applyNumberFormat="1" borderId="1" fillId="0" fontId="10" numFmtId="49" xfId="3"/>
    <xf applyAlignment="1" applyFont="1" applyNumberFormat="1" borderId="0" fillId="0" fontId="11" numFmtId="1" xfId="2">
      <alignment horizontal="left" vertical="top"/>
    </xf>
    <xf applyFont="1" borderId="0" fillId="0" fontId="0" numFmtId="0" xfId="0"/>
    <xf applyBorder="1" applyFont="1" applyNumberFormat="1" borderId="0" fillId="0" fontId="12" numFmtId="2" xfId="3"/>
    <xf applyFill="1" borderId="0" fillId="12" fontId="0" numFmtId="0" xfId="0"/>
    <xf applyFill="1" applyFont="1" borderId="0" fillId="8" fontId="17" numFmtId="0" xfId="0"/>
    <xf applyBorder="1" applyFont="1" applyNumberFormat="1" borderId="1" fillId="0" fontId="12" numFmtId="2" xfId="3"/>
    <xf applyFill="1" borderId="0" fillId="13" fontId="0" numFmtId="0" xfId="0"/>
    <xf applyBorder="1" applyFont="1" applyNumberFormat="1" borderId="0" fillId="0" fontId="19" numFmtId="49" xfId="3"/>
    <xf applyFont="1" borderId="0" fillId="0" fontId="20" numFmtId="0" xfId="0"/>
    <xf applyNumberFormat="1" borderId="0" fillId="0" fontId="0" numFmtId="2" xfId="0"/>
    <xf applyAlignment="1" applyBorder="1" applyFill="1" applyFont="1" applyNumberFormat="1" borderId="1" fillId="9" fontId="3" numFmtId="49" xfId="2">
      <alignment horizontal="center" shrinkToFit="1" vertical="center" wrapText="1"/>
    </xf>
    <xf applyFill="1" applyFont="1" borderId="0" fillId="12" fontId="0" numFmtId="0" xfId="0"/>
    <xf applyBorder="1" applyFill="1" applyNumberFormat="1" borderId="1" fillId="8" fontId="10" numFmtId="49" xfId="3"/>
    <xf applyFont="1" applyNumberFormat="1" borderId="0" fillId="0" fontId="0" numFmtId="165" xfId="0"/>
    <xf applyFill="1" applyFont="1" applyNumberFormat="1" borderId="0" fillId="8" fontId="0" numFmtId="164" xfId="0"/>
    <xf applyFill="1" applyFont="1" borderId="0" fillId="8" fontId="0" numFmtId="0" xfId="0"/>
    <xf applyFill="1" applyFont="1" applyNumberFormat="1" borderId="0" fillId="14" fontId="0" numFmtId="165" xfId="0"/>
    <xf applyFill="1" applyFont="1" borderId="0" fillId="14" fontId="0" numFmtId="0" xfId="0"/>
    <xf applyBorder="1" applyFill="1" applyFont="1" applyNumberFormat="1" borderId="1" fillId="14" fontId="15" numFmtId="49" xfId="3"/>
    <xf applyBorder="1" applyFill="1" applyFont="1" applyNumberFormat="1" borderId="0" fillId="14" fontId="15" numFmtId="2" xfId="3"/>
    <xf applyAlignment="1" applyBorder="1" applyFill="1" applyFont="1" applyNumberFormat="1" borderId="1" fillId="14" fontId="16" numFmtId="165" xfId="0">
      <alignment horizontal="left" vertical="top" wrapText="1"/>
    </xf>
    <xf applyBorder="1" applyFill="1" applyFont="1" applyNumberFormat="1" borderId="0" fillId="14" fontId="15" numFmtId="49" xfId="3"/>
    <xf applyBorder="1" applyFill="1" applyFont="1" borderId="0" fillId="0" fontId="0" numFmtId="0" xfId="0"/>
    <xf applyFill="1" applyFont="1" borderId="0" fillId="15" fontId="0" numFmtId="0" xfId="0"/>
    <xf applyBorder="1" applyFill="1" applyFont="1" borderId="0" fillId="12" fontId="0" numFmtId="0" xfId="0"/>
    <xf applyFill="1" applyFont="1" borderId="0" fillId="15" fontId="15" numFmtId="0" xfId="0"/>
    <xf applyFill="1" applyFont="1" borderId="0" fillId="0" fontId="0" numFmtId="0" xfId="0"/>
    <xf applyBorder="1" applyNumberFormat="1" borderId="0" fillId="0" fontId="10" numFmtId="0" xfId="3"/>
    <xf applyBorder="1" applyFill="1" applyNumberFormat="1" borderId="1" fillId="0" fontId="10" numFmtId="49" xfId="3"/>
    <xf applyFill="1" borderId="0" fillId="0" fontId="0" numFmtId="0" xfId="0"/>
    <xf applyFill="1" borderId="0" fillId="15" fontId="0" numFmtId="0" xfId="0"/>
    <xf applyBorder="1" applyFont="1" applyNumberFormat="1" borderId="0" fillId="0" fontId="12" numFmtId="0" xfId="3"/>
    <xf applyFill="1" applyNumberFormat="1" borderId="0" fillId="0" fontId="0" numFmtId="165" xfId="0"/>
    <xf applyAlignment="1" applyBorder="1" applyFill="1" applyFont="1" applyNumberFormat="1" borderId="1" fillId="0" fontId="18" numFmtId="165" xfId="0">
      <alignment horizontal="left" vertical="top" wrapText="1"/>
    </xf>
    <xf applyBorder="1" applyFill="1" applyFont="1" applyNumberFormat="1" borderId="0" fillId="0" fontId="12" numFmtId="2" xfId="3"/>
    <xf applyBorder="1" applyFill="1" applyFont="1" applyNumberFormat="1" borderId="1" fillId="0" fontId="12" numFmtId="49" xfId="3"/>
    <xf applyAlignment="1" applyNumberFormat="1" borderId="0" fillId="0" fontId="0" numFmtId="165" xfId="0">
      <alignment horizontal="right"/>
    </xf>
    <xf applyBorder="1" applyFont="1" applyNumberFormat="1" borderId="1" fillId="0" fontId="12" numFmtId="165" xfId="3"/>
    <xf applyBorder="1" applyFill="1" applyNumberFormat="1" borderId="0" fillId="0" fontId="10" numFmtId="165" xfId="3"/>
    <xf applyAlignment="1" borderId="0" fillId="0" fontId="0" numFmtId="0" xfId="0">
      <alignment horizontal="right"/>
    </xf>
    <xf applyBorder="1" applyNumberFormat="1" borderId="0" fillId="0" fontId="10" numFmtId="49" xfId="3"/>
    <xf applyBorder="1" applyFont="1" applyNumberFormat="1" borderId="0" fillId="0" fontId="12" numFmtId="49" xfId="3"/>
    <xf applyBorder="1" applyFill="1" applyFont="1" applyNumberFormat="1" borderId="0" fillId="0" fontId="23" numFmtId="166" xfId="3"/>
    <xf applyBorder="1" applyFill="1" applyFont="1" applyNumberFormat="1" borderId="0" fillId="8" fontId="12" numFmtId="166" xfId="3"/>
    <xf applyAlignment="1" applyBorder="1" applyFill="1" applyFont="1" applyNumberFormat="1" borderId="1" fillId="8" fontId="18" numFmtId="165" xfId="0">
      <alignment horizontal="left" vertical="top" wrapText="1"/>
    </xf>
    <xf applyBorder="1" applyFill="1" applyFont="1" applyNumberFormat="1" borderId="0" fillId="0" fontId="12" numFmtId="49" xfId="3"/>
    <xf applyBorder="1" applyFill="1" applyFont="1" applyNumberFormat="1" borderId="0" fillId="0" fontId="12" numFmtId="0" xfId="3"/>
    <xf applyBorder="1" applyFill="1" applyFont="1" applyNumberFormat="1" borderId="0" fillId="8" fontId="12" numFmtId="0" xfId="3"/>
    <xf applyFont="1" borderId="0" fillId="0" fontId="17" numFmtId="0" xfId="0"/>
    <xf applyBorder="1" applyFill="1" applyFont="1" applyNumberFormat="1" borderId="1" fillId="16" fontId="12" numFmtId="49" xfId="3"/>
    <xf applyBorder="1" applyFill="1" applyFont="1" applyNumberFormat="1" borderId="1" fillId="3" fontId="12" numFmtId="49" xfId="3"/>
    <xf applyFont="1" borderId="0" fillId="0" fontId="15" numFmtId="0" xfId="0"/>
    <xf applyAlignment="1" applyNumberFormat="1" borderId="0" fillId="0" fontId="0" numFmtId="164" xfId="0">
      <alignment horizontal="center"/>
    </xf>
    <xf applyAlignment="1" applyFill="1" applyNumberFormat="1" borderId="0" fillId="0" fontId="0" numFmtId="164" xfId="0">
      <alignment horizontal="center"/>
    </xf>
    <xf applyFill="1" borderId="0" fillId="17" fontId="0" numFmtId="0" xfId="0"/>
    <xf applyBorder="1" applyFill="1" applyFont="1" applyNumberFormat="1" borderId="0" fillId="0" fontId="23" numFmtId="164" xfId="3"/>
    <xf applyBorder="1" applyFill="1" applyNumberFormat="1" borderId="0" fillId="0" fontId="10" numFmtId="49" xfId="3"/>
    <xf applyBorder="1" applyFill="1" applyFont="1" applyNumberFormat="1" borderId="0" fillId="0" fontId="12" numFmtId="164" xfId="3"/>
    <xf applyFont="1" borderId="0" fillId="0" fontId="1" numFmtId="0" xfId="0"/>
    <xf applyAlignment="1" applyFont="1" borderId="0" fillId="0" fontId="1" numFmtId="0" xfId="0">
      <alignment horizontal="right"/>
    </xf>
    <xf applyFont="1" applyNumberFormat="1" borderId="0" fillId="0" fontId="1" numFmtId="164" xfId="0"/>
    <xf applyAlignment="1" applyFill="1" applyFont="1" applyNumberFormat="1" borderId="0" fillId="0" fontId="1" numFmtId="2" xfId="0">
      <alignment horizontal="right"/>
    </xf>
    <xf applyFill="1" applyFont="1" applyNumberFormat="1" borderId="0" fillId="0" fontId="24" numFmtId="2" xfId="0"/>
    <xf applyBorder="1" applyFill="1" applyFont="1" applyNumberFormat="1" borderId="0" fillId="0" fontId="25" numFmtId="2" xfId="3"/>
    <xf applyBorder="1" applyFill="1" applyFont="1" applyNumberFormat="1" borderId="1" fillId="15" fontId="12" numFmtId="49" xfId="3"/>
    <xf applyBorder="1" applyFill="1" applyFont="1" applyNumberFormat="1" borderId="1" fillId="18" fontId="12" numFmtId="49" xfId="3"/>
    <xf applyFont="1" applyNumberFormat="1" borderId="0" fillId="0" fontId="0" numFmtId="167" xfId="4"/>
    <xf applyFill="1" applyFont="1" applyNumberFormat="1" borderId="0" fillId="0" fontId="0" numFmtId="167" xfId="4"/>
    <xf applyBorder="1" applyFill="1" applyFont="1" applyNumberFormat="1" borderId="0" fillId="0" fontId="23" numFmtId="167" xfId="4"/>
    <xf applyFont="1" applyNumberFormat="1" borderId="0" fillId="0" fontId="15" numFmtId="167" xfId="4"/>
    <xf applyFont="1" applyNumberFormat="1" borderId="0" fillId="0" fontId="1" numFmtId="167" xfId="4"/>
    <xf applyBorder="1" applyFill="1" applyFont="1" borderId="1" fillId="11" fontId="1" numFmtId="0" xfId="0"/>
    <xf applyAlignment="1" applyBorder="1" applyFill="1" applyFont="1" applyNumberFormat="1" borderId="1" fillId="0" fontId="16" numFmtId="43" xfId="4">
      <alignment horizontal="center" vertical="center"/>
    </xf>
    <xf applyAlignment="1" applyBorder="1" applyFont="1" applyNumberFormat="1" borderId="1" fillId="0" fontId="0" numFmtId="43" xfId="4">
      <alignment horizontal="center" vertical="center"/>
    </xf>
    <xf applyAlignment="1" applyBorder="1" applyNumberFormat="1" borderId="1" fillId="0" fontId="0" numFmtId="43" xfId="0">
      <alignment horizontal="center" vertical="center"/>
    </xf>
    <xf applyBorder="1" applyFill="1" borderId="0" fillId="0" fontId="0" numFmtId="0" xfId="0"/>
    <xf applyAlignment="1" applyBorder="1" applyFill="1" applyFont="1" applyNumberFormat="1" borderId="0" fillId="8" fontId="12" numFmtId="167" xfId="4"/>
    <xf applyFill="1" applyFont="1" borderId="0" fillId="0" fontId="15" numFmtId="0" xfId="0"/>
    <xf applyFill="1" applyFont="1" applyNumberFormat="1" borderId="0" fillId="0" fontId="15" numFmtId="165" xfId="0"/>
    <xf applyAlignment="1" applyBorder="1" applyFill="1" applyFont="1" applyNumberFormat="1" borderId="1" fillId="0" fontId="26" numFmtId="165" xfId="0">
      <alignment horizontal="left" vertical="top" wrapText="1"/>
    </xf>
    <xf applyFill="1" borderId="0" fillId="18" fontId="0" numFmtId="0" xfId="0"/>
    <xf applyBorder="1" applyFill="1" applyNumberFormat="1" borderId="0" fillId="0" fontId="0" numFmtId="165" xfId="0"/>
    <xf applyAlignment="1" applyBorder="1" applyFill="1" applyNumberFormat="1" borderId="0" fillId="0" fontId="0" numFmtId="165" xfId="0">
      <alignment horizontal="right"/>
    </xf>
    <xf applyAlignment="1" applyBorder="1" applyFont="1" applyNumberFormat="1" borderId="0" fillId="0" fontId="18" numFmtId="165" xfId="0">
      <alignment horizontal="right" vertical="top" wrapText="1"/>
    </xf>
    <xf applyAlignment="1" applyBorder="1" applyFont="1" applyNumberFormat="1" borderId="0" fillId="0" fontId="12" numFmtId="165" xfId="3">
      <alignment horizontal="right"/>
    </xf>
    <xf applyAlignment="1" applyBorder="1" applyNumberFormat="1" borderId="0" fillId="0" fontId="0" numFmtId="165" xfId="0">
      <alignment horizontal="right"/>
    </xf>
    <xf applyAlignment="1" applyBorder="1" borderId="0" fillId="0" fontId="0" numFmtId="0" xfId="0">
      <alignment horizontal="right"/>
    </xf>
    <xf applyAlignment="1" applyFill="1" applyFont="1" applyNumberFormat="1" borderId="0" fillId="0" fontId="11" numFmtId="1" xfId="2">
      <alignment horizontal="left"/>
    </xf>
    <xf applyAlignment="1" borderId="0" fillId="0" fontId="0" numFmtId="0" xfId="0">
      <alignment horizontal="left"/>
    </xf>
    <xf applyNumberFormat="1" borderId="0" fillId="0" fontId="0" numFmtId="0" xfId="0"/>
    <xf applyBorder="1" applyFill="1" applyNumberFormat="1" borderId="0" fillId="0" fontId="10" numFmtId="0" xfId="3"/>
    <xf applyAlignment="1" applyBorder="1" applyFill="1" applyFont="1" applyNumberFormat="1" borderId="0" fillId="0" fontId="10" numFmtId="49" xfId="3">
      <alignment horizontal="right"/>
    </xf>
    <xf applyBorder="1" applyFill="1" applyFont="1" applyNumberFormat="1" borderId="0" fillId="0" fontId="23" numFmtId="0" xfId="3"/>
    <xf applyFill="1" borderId="0" fillId="19" fontId="0" numFmtId="0" xfId="0"/>
    <xf applyFont="1" borderId="0" fillId="0" fontId="14" numFmtId="0" xfId="0"/>
    <xf applyAlignment="1" applyBorder="1" applyFill="1" applyFont="1" applyNumberFormat="1" borderId="1" fillId="2" fontId="2" numFmtId="0" xfId="0">
      <alignment horizontal="center" vertical="center"/>
    </xf>
    <xf applyAlignment="1" applyBorder="1" applyFill="1" applyFont="1" borderId="7" fillId="2" fontId="3" numFmtId="0" xfId="0">
      <alignment horizontal="center" vertical="center"/>
    </xf>
    <xf applyFill="1" applyFont="1" borderId="0" fillId="8" fontId="15" numFmtId="0" xfId="0"/>
    <xf applyFill="1" applyFont="1" borderId="0" fillId="8" fontId="1" numFmtId="0" xfId="0"/>
    <xf applyFill="1" applyFont="1" borderId="0" fillId="7" fontId="1" numFmtId="0" xfId="0"/>
    <xf applyBorder="1" applyFill="1" applyNumberFormat="1" borderId="1" fillId="15" fontId="0" numFmtId="2" xfId="0"/>
    <xf applyAlignment="1" applyBorder="1" applyFill="1" applyFont="1" borderId="1" fillId="2" fontId="3" numFmtId="0" xfId="0">
      <alignment horizontal="left" vertical="center"/>
    </xf>
  </cellXfs>
  <cellStyles count="5">
    <cellStyle builtinId="3" name="Čárka" xfId="4"/>
    <cellStyle builtinId="0" name="Normální" xfId="0"/>
    <cellStyle name="Normální 2" xfId="2"/>
    <cellStyle name="normální_!!! VELKÝ PŘEHLED !!!" xfId="1"/>
    <cellStyle name="Normální_db_výpis" xfId="3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worksheets/sheet12.xml" Type="http://schemas.openxmlformats.org/officeDocument/2006/relationships/worksheet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AGREGACE!$A$2</c:f>
              <c:strCache>
                <c:ptCount val="1"/>
                <c:pt idx="0">
                  <c:v>OPLZZ 1.1</c:v>
                </c:pt>
              </c:strCache>
            </c:strRef>
          </c:tx>
          <c:invertIfNegative val="0"/>
          <c:cat>
            <c:strRef>
              <c:f>AGREGACE!$B$1:$M$1</c:f>
              <c:strCache>
                <c:ptCount val="12"/>
                <c:pt idx="0">
                  <c:v>Potřebnost</c:v>
                </c:pt>
                <c:pt idx="1">
                  <c:v>Komplexnost</c:v>
                </c:pt>
                <c:pt idx="2">
                  <c:v>Novost</c:v>
                </c:pt>
                <c:pt idx="3">
                  <c:v>Zlepšení</c:v>
                </c:pt>
                <c:pt idx="4">
                  <c:v>Proces</c:v>
                </c:pt>
                <c:pt idx="5">
                  <c:v>Cílové skupiny</c:v>
                </c:pt>
                <c:pt idx="6">
                  <c:v>Partnerství</c:v>
                </c:pt>
                <c:pt idx="7">
                  <c:v>Praxe</c:v>
                </c:pt>
                <c:pt idx="8">
                  <c:v>Šíření</c:v>
                </c:pt>
                <c:pt idx="9">
                  <c:v>Udržitelnost</c:v>
                </c:pt>
                <c:pt idx="10">
                  <c:v>Iniciace</c:v>
                </c:pt>
                <c:pt idx="11">
                  <c:v>Evaluace</c:v>
                </c:pt>
              </c:strCache>
            </c:strRef>
          </c:cat>
          <c:val>
            <c:numRef>
              <c:f>AGREGACE!$B$2:$M$2</c:f>
              <c:numCache>
                <c:formatCode>_(* #,##0.00_);_(* \(#,##0.00\);_(* "-"??_);_(@_)</c:formatCode>
                <c:ptCount val="12"/>
                <c:pt idx="0">
                  <c:v>0.15625</c:v>
                </c:pt>
                <c:pt idx="1">
                  <c:v>0.15625</c:v>
                </c:pt>
                <c:pt idx="2">
                  <c:v>0.46875</c:v>
                </c:pt>
                <c:pt idx="3">
                  <c:v>0.1875</c:v>
                </c:pt>
                <c:pt idx="4">
                  <c:v>0.3125</c:v>
                </c:pt>
                <c:pt idx="5">
                  <c:v>0.3125</c:v>
                </c:pt>
                <c:pt idx="6">
                  <c:v>0.1875</c:v>
                </c:pt>
                <c:pt idx="7">
                  <c:v>0.1875</c:v>
                </c:pt>
                <c:pt idx="8">
                  <c:v>0</c:v>
                </c:pt>
                <c:pt idx="9">
                  <c:v>0.34375</c:v>
                </c:pt>
                <c:pt idx="10">
                  <c:v>0</c:v>
                </c:pt>
                <c:pt idx="11">
                  <c:v>0.5625</c:v>
                </c:pt>
              </c:numCache>
            </c:numRef>
          </c:val>
        </c:ser>
        <c:ser>
          <c:idx val="1"/>
          <c:order val="1"/>
          <c:tx>
            <c:strRef>
              <c:f>AGREGACE!$A$3</c:f>
              <c:strCache>
                <c:ptCount val="1"/>
                <c:pt idx="0">
                  <c:v>OPLZZ 1.2</c:v>
                </c:pt>
              </c:strCache>
            </c:strRef>
          </c:tx>
          <c:invertIfNegative val="0"/>
          <c:cat>
            <c:strRef>
              <c:f>AGREGACE!$B$1:$M$1</c:f>
              <c:strCache>
                <c:ptCount val="12"/>
                <c:pt idx="0">
                  <c:v>Potřebnost</c:v>
                </c:pt>
                <c:pt idx="1">
                  <c:v>Komplexnost</c:v>
                </c:pt>
                <c:pt idx="2">
                  <c:v>Novost</c:v>
                </c:pt>
                <c:pt idx="3">
                  <c:v>Zlepšení</c:v>
                </c:pt>
                <c:pt idx="4">
                  <c:v>Proces</c:v>
                </c:pt>
                <c:pt idx="5">
                  <c:v>Cílové skupiny</c:v>
                </c:pt>
                <c:pt idx="6">
                  <c:v>Partnerství</c:v>
                </c:pt>
                <c:pt idx="7">
                  <c:v>Praxe</c:v>
                </c:pt>
                <c:pt idx="8">
                  <c:v>Šíření</c:v>
                </c:pt>
                <c:pt idx="9">
                  <c:v>Udržitelnost</c:v>
                </c:pt>
                <c:pt idx="10">
                  <c:v>Iniciace</c:v>
                </c:pt>
                <c:pt idx="11">
                  <c:v>Evaluace</c:v>
                </c:pt>
              </c:strCache>
            </c:strRef>
          </c:cat>
          <c:val>
            <c:numRef>
              <c:f>AGREGACE!$B$3:$M$3</c:f>
              <c:numCache>
                <c:formatCode>_(* #,##0.00_);_(* \(#,##0.00\);_(* "-"??_);_(@_)</c:formatCode>
                <c:ptCount val="12"/>
                <c:pt idx="0">
                  <c:v>0.5</c:v>
                </c:pt>
                <c:pt idx="1">
                  <c:v>0.83333333333333337</c:v>
                </c:pt>
                <c:pt idx="2">
                  <c:v>0.22222222222222221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0.5</c:v>
                </c:pt>
                <c:pt idx="6">
                  <c:v>0.1111111111111111</c:v>
                </c:pt>
                <c:pt idx="7">
                  <c:v>0.5</c:v>
                </c:pt>
                <c:pt idx="8">
                  <c:v>8.3333333333333329E-2</c:v>
                </c:pt>
                <c:pt idx="9">
                  <c:v>2.7777777777777776E-2</c:v>
                </c:pt>
                <c:pt idx="10">
                  <c:v>0</c:v>
                </c:pt>
                <c:pt idx="11">
                  <c:v>0.33333333333333331</c:v>
                </c:pt>
              </c:numCache>
            </c:numRef>
          </c:val>
        </c:ser>
        <c:ser>
          <c:idx val="2"/>
          <c:order val="2"/>
          <c:tx>
            <c:strRef>
              <c:f>AGREGACE!$A$4</c:f>
              <c:strCache>
                <c:ptCount val="1"/>
                <c:pt idx="0">
                  <c:v>OPLZZ 2.1</c:v>
                </c:pt>
              </c:strCache>
            </c:strRef>
          </c:tx>
          <c:invertIfNegative val="0"/>
          <c:cat>
            <c:strRef>
              <c:f>AGREGACE!$B$1:$M$1</c:f>
              <c:strCache>
                <c:ptCount val="12"/>
                <c:pt idx="0">
                  <c:v>Potřebnost</c:v>
                </c:pt>
                <c:pt idx="1">
                  <c:v>Komplexnost</c:v>
                </c:pt>
                <c:pt idx="2">
                  <c:v>Novost</c:v>
                </c:pt>
                <c:pt idx="3">
                  <c:v>Zlepšení</c:v>
                </c:pt>
                <c:pt idx="4">
                  <c:v>Proces</c:v>
                </c:pt>
                <c:pt idx="5">
                  <c:v>Cílové skupiny</c:v>
                </c:pt>
                <c:pt idx="6">
                  <c:v>Partnerství</c:v>
                </c:pt>
                <c:pt idx="7">
                  <c:v>Praxe</c:v>
                </c:pt>
                <c:pt idx="8">
                  <c:v>Šíření</c:v>
                </c:pt>
                <c:pt idx="9">
                  <c:v>Udržitelnost</c:v>
                </c:pt>
                <c:pt idx="10">
                  <c:v>Iniciace</c:v>
                </c:pt>
                <c:pt idx="11">
                  <c:v>Evaluace</c:v>
                </c:pt>
              </c:strCache>
            </c:strRef>
          </c:cat>
          <c:val>
            <c:numRef>
              <c:f>AGREGACE!$B$4:$M$4</c:f>
              <c:numCache>
                <c:formatCode>_(* #,##0.00_);_(* \(#,##0.00\);_(* "-"??_);_(@_)</c:formatCode>
                <c:ptCount val="12"/>
                <c:pt idx="0">
                  <c:v>0.6</c:v>
                </c:pt>
                <c:pt idx="1">
                  <c:v>0.48333333333333334</c:v>
                </c:pt>
                <c:pt idx="2">
                  <c:v>0.35</c:v>
                </c:pt>
                <c:pt idx="3">
                  <c:v>0.26666666666666666</c:v>
                </c:pt>
                <c:pt idx="4">
                  <c:v>0.36666666666666664</c:v>
                </c:pt>
                <c:pt idx="5">
                  <c:v>0.45</c:v>
                </c:pt>
                <c:pt idx="6">
                  <c:v>0.46666666666666667</c:v>
                </c:pt>
                <c:pt idx="7">
                  <c:v>0.56666666666666665</c:v>
                </c:pt>
                <c:pt idx="8">
                  <c:v>0.1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0.36666666666666664</c:v>
                </c:pt>
              </c:numCache>
            </c:numRef>
          </c:val>
        </c:ser>
        <c:ser>
          <c:idx val="3"/>
          <c:order val="3"/>
          <c:tx>
            <c:strRef>
              <c:f>AGREGACE!$A$5</c:f>
              <c:strCache>
                <c:ptCount val="1"/>
                <c:pt idx="0">
                  <c:v>OPLZZ 3.1</c:v>
                </c:pt>
              </c:strCache>
            </c:strRef>
          </c:tx>
          <c:invertIfNegative val="0"/>
          <c:cat>
            <c:strRef>
              <c:f>AGREGACE!$B$1:$M$1</c:f>
              <c:strCache>
                <c:ptCount val="12"/>
                <c:pt idx="0">
                  <c:v>Potřebnost</c:v>
                </c:pt>
                <c:pt idx="1">
                  <c:v>Komplexnost</c:v>
                </c:pt>
                <c:pt idx="2">
                  <c:v>Novost</c:v>
                </c:pt>
                <c:pt idx="3">
                  <c:v>Zlepšení</c:v>
                </c:pt>
                <c:pt idx="4">
                  <c:v>Proces</c:v>
                </c:pt>
                <c:pt idx="5">
                  <c:v>Cílové skupiny</c:v>
                </c:pt>
                <c:pt idx="6">
                  <c:v>Partnerství</c:v>
                </c:pt>
                <c:pt idx="7">
                  <c:v>Praxe</c:v>
                </c:pt>
                <c:pt idx="8">
                  <c:v>Šíření</c:v>
                </c:pt>
                <c:pt idx="9">
                  <c:v>Udržitelnost</c:v>
                </c:pt>
                <c:pt idx="10">
                  <c:v>Iniciace</c:v>
                </c:pt>
                <c:pt idx="11">
                  <c:v>Evaluace</c:v>
                </c:pt>
              </c:strCache>
            </c:strRef>
          </c:cat>
          <c:val>
            <c:numRef>
              <c:f>AGREGACE!$B$5:$M$5</c:f>
              <c:numCache>
                <c:formatCode>_(* #,##0.00_);_(* \(#,##0.00\);_(* "-"??_);_(@_)</c:formatCode>
                <c:ptCount val="12"/>
                <c:pt idx="0">
                  <c:v>0.66666666666666663</c:v>
                </c:pt>
                <c:pt idx="1">
                  <c:v>0.6</c:v>
                </c:pt>
                <c:pt idx="2">
                  <c:v>0.48333333333333334</c:v>
                </c:pt>
                <c:pt idx="3">
                  <c:v>0.48333333333333334</c:v>
                </c:pt>
                <c:pt idx="4">
                  <c:v>0.4</c:v>
                </c:pt>
                <c:pt idx="5">
                  <c:v>0.51666666666666672</c:v>
                </c:pt>
                <c:pt idx="6">
                  <c:v>0.58333333333333337</c:v>
                </c:pt>
                <c:pt idx="7">
                  <c:v>0.58333333333333337</c:v>
                </c:pt>
                <c:pt idx="8">
                  <c:v>0.38333333333333336</c:v>
                </c:pt>
                <c:pt idx="9">
                  <c:v>0.31666666666666665</c:v>
                </c:pt>
                <c:pt idx="10">
                  <c:v>0.31666666666666665</c:v>
                </c:pt>
                <c:pt idx="11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AGREGACE!$A$6</c:f>
              <c:strCache>
                <c:ptCount val="1"/>
                <c:pt idx="0">
                  <c:v>OPLZZ 3.2</c:v>
                </c:pt>
              </c:strCache>
            </c:strRef>
          </c:tx>
          <c:invertIfNegative val="0"/>
          <c:cat>
            <c:strRef>
              <c:f>AGREGACE!$B$1:$M$1</c:f>
              <c:strCache>
                <c:ptCount val="12"/>
                <c:pt idx="0">
                  <c:v>Potřebnost</c:v>
                </c:pt>
                <c:pt idx="1">
                  <c:v>Komplexnost</c:v>
                </c:pt>
                <c:pt idx="2">
                  <c:v>Novost</c:v>
                </c:pt>
                <c:pt idx="3">
                  <c:v>Zlepšení</c:v>
                </c:pt>
                <c:pt idx="4">
                  <c:v>Proces</c:v>
                </c:pt>
                <c:pt idx="5">
                  <c:v>Cílové skupiny</c:v>
                </c:pt>
                <c:pt idx="6">
                  <c:v>Partnerství</c:v>
                </c:pt>
                <c:pt idx="7">
                  <c:v>Praxe</c:v>
                </c:pt>
                <c:pt idx="8">
                  <c:v>Šíření</c:v>
                </c:pt>
                <c:pt idx="9">
                  <c:v>Udržitelnost</c:v>
                </c:pt>
                <c:pt idx="10">
                  <c:v>Iniciace</c:v>
                </c:pt>
                <c:pt idx="11">
                  <c:v>Evaluace</c:v>
                </c:pt>
              </c:strCache>
            </c:strRef>
          </c:cat>
          <c:val>
            <c:numRef>
              <c:f>AGREGACE!$B$6:$M$6</c:f>
              <c:numCache>
                <c:formatCode>_(* #,##0.00_);_(* \(#,##0.00\);_(* "-"??_);_(@_)</c:formatCode>
                <c:ptCount val="12"/>
                <c:pt idx="0">
                  <c:v>0.9285714285714286</c:v>
                </c:pt>
                <c:pt idx="1">
                  <c:v>0.6428571428571429</c:v>
                </c:pt>
                <c:pt idx="2">
                  <c:v>0.6071428571428571</c:v>
                </c:pt>
                <c:pt idx="3">
                  <c:v>0.6071428571428571</c:v>
                </c:pt>
                <c:pt idx="4">
                  <c:v>0.48214285714285715</c:v>
                </c:pt>
                <c:pt idx="5">
                  <c:v>0.5714285714285714</c:v>
                </c:pt>
                <c:pt idx="6">
                  <c:v>0.5178571428571429</c:v>
                </c:pt>
                <c:pt idx="7">
                  <c:v>0.6428571428571429</c:v>
                </c:pt>
                <c:pt idx="8">
                  <c:v>0.35714285714285715</c:v>
                </c:pt>
                <c:pt idx="9">
                  <c:v>0.32142857142857145</c:v>
                </c:pt>
                <c:pt idx="10">
                  <c:v>0.35714285714285715</c:v>
                </c:pt>
                <c:pt idx="11">
                  <c:v>0.30357142857142855</c:v>
                </c:pt>
              </c:numCache>
            </c:numRef>
          </c:val>
        </c:ser>
        <c:ser>
          <c:idx val="5"/>
          <c:order val="5"/>
          <c:tx>
            <c:strRef>
              <c:f>AGREGACE!$A$7</c:f>
              <c:strCache>
                <c:ptCount val="1"/>
                <c:pt idx="0">
                  <c:v>OPLZZ 3.3</c:v>
                </c:pt>
              </c:strCache>
            </c:strRef>
          </c:tx>
          <c:invertIfNegative val="0"/>
          <c:cat>
            <c:strRef>
              <c:f>AGREGACE!$B$1:$M$1</c:f>
              <c:strCache>
                <c:ptCount val="12"/>
                <c:pt idx="0">
                  <c:v>Potřebnost</c:v>
                </c:pt>
                <c:pt idx="1">
                  <c:v>Komplexnost</c:v>
                </c:pt>
                <c:pt idx="2">
                  <c:v>Novost</c:v>
                </c:pt>
                <c:pt idx="3">
                  <c:v>Zlepšení</c:v>
                </c:pt>
                <c:pt idx="4">
                  <c:v>Proces</c:v>
                </c:pt>
                <c:pt idx="5">
                  <c:v>Cílové skupiny</c:v>
                </c:pt>
                <c:pt idx="6">
                  <c:v>Partnerství</c:v>
                </c:pt>
                <c:pt idx="7">
                  <c:v>Praxe</c:v>
                </c:pt>
                <c:pt idx="8">
                  <c:v>Šíření</c:v>
                </c:pt>
                <c:pt idx="9">
                  <c:v>Udržitelnost</c:v>
                </c:pt>
                <c:pt idx="10">
                  <c:v>Iniciace</c:v>
                </c:pt>
                <c:pt idx="11">
                  <c:v>Evaluace</c:v>
                </c:pt>
              </c:strCache>
            </c:strRef>
          </c:cat>
          <c:val>
            <c:numRef>
              <c:f>AGREGACE!$B$7:$M$7</c:f>
              <c:numCache>
                <c:formatCode>_(* #,##0.00_);_(* \(#,##0.00\);_(* "-"??_);_(@_)</c:formatCode>
                <c:ptCount val="12"/>
                <c:pt idx="0">
                  <c:v>0.56000000000000005</c:v>
                </c:pt>
                <c:pt idx="1">
                  <c:v>0.64</c:v>
                </c:pt>
                <c:pt idx="2">
                  <c:v>0.68</c:v>
                </c:pt>
                <c:pt idx="3">
                  <c:v>0.52</c:v>
                </c:pt>
                <c:pt idx="4">
                  <c:v>0.52</c:v>
                </c:pt>
                <c:pt idx="5">
                  <c:v>0.57999999999999996</c:v>
                </c:pt>
                <c:pt idx="6">
                  <c:v>0.38</c:v>
                </c:pt>
                <c:pt idx="7">
                  <c:v>0.84</c:v>
                </c:pt>
                <c:pt idx="8">
                  <c:v>0.4</c:v>
                </c:pt>
                <c:pt idx="9">
                  <c:v>0.28000000000000003</c:v>
                </c:pt>
                <c:pt idx="10">
                  <c:v>0.34</c:v>
                </c:pt>
                <c:pt idx="11">
                  <c:v>0.14000000000000001</c:v>
                </c:pt>
              </c:numCache>
            </c:numRef>
          </c:val>
        </c:ser>
        <c:ser>
          <c:idx val="6"/>
          <c:order val="6"/>
          <c:tx>
            <c:strRef>
              <c:f>AGREGACE!$A$8</c:f>
              <c:strCache>
                <c:ptCount val="1"/>
                <c:pt idx="0">
                  <c:v>OPLZZ 3.4</c:v>
                </c:pt>
              </c:strCache>
            </c:strRef>
          </c:tx>
          <c:invertIfNegative val="0"/>
          <c:cat>
            <c:strRef>
              <c:f>AGREGACE!$B$1:$M$1</c:f>
              <c:strCache>
                <c:ptCount val="12"/>
                <c:pt idx="0">
                  <c:v>Potřebnost</c:v>
                </c:pt>
                <c:pt idx="1">
                  <c:v>Komplexnost</c:v>
                </c:pt>
                <c:pt idx="2">
                  <c:v>Novost</c:v>
                </c:pt>
                <c:pt idx="3">
                  <c:v>Zlepšení</c:v>
                </c:pt>
                <c:pt idx="4">
                  <c:v>Proces</c:v>
                </c:pt>
                <c:pt idx="5">
                  <c:v>Cílové skupiny</c:v>
                </c:pt>
                <c:pt idx="6">
                  <c:v>Partnerství</c:v>
                </c:pt>
                <c:pt idx="7">
                  <c:v>Praxe</c:v>
                </c:pt>
                <c:pt idx="8">
                  <c:v>Šíření</c:v>
                </c:pt>
                <c:pt idx="9">
                  <c:v>Udržitelnost</c:v>
                </c:pt>
                <c:pt idx="10">
                  <c:v>Iniciace</c:v>
                </c:pt>
                <c:pt idx="11">
                  <c:v>Evaluace</c:v>
                </c:pt>
              </c:strCache>
            </c:strRef>
          </c:cat>
          <c:val>
            <c:numRef>
              <c:f>AGREGACE!$B$8:$M$8</c:f>
              <c:numCache>
                <c:formatCode>_(* #,##0.00_);_(* \(#,##0.00\);_(* "-"??_);_(@_)</c:formatCode>
                <c:ptCount val="12"/>
                <c:pt idx="0">
                  <c:v>0.3</c:v>
                </c:pt>
                <c:pt idx="1">
                  <c:v>0.4</c:v>
                </c:pt>
                <c:pt idx="2">
                  <c:v>0.26666666666666666</c:v>
                </c:pt>
                <c:pt idx="3">
                  <c:v>0.26666666666666666</c:v>
                </c:pt>
                <c:pt idx="4">
                  <c:v>0.25</c:v>
                </c:pt>
                <c:pt idx="5">
                  <c:v>0.25</c:v>
                </c:pt>
                <c:pt idx="6">
                  <c:v>0.31666666666666665</c:v>
                </c:pt>
                <c:pt idx="7">
                  <c:v>0.31666666666666665</c:v>
                </c:pt>
                <c:pt idx="8">
                  <c:v>0.13333333333333333</c:v>
                </c:pt>
                <c:pt idx="9">
                  <c:v>0.1</c:v>
                </c:pt>
                <c:pt idx="10">
                  <c:v>0.13333333333333333</c:v>
                </c:pt>
                <c:pt idx="11">
                  <c:v>0.13333333333333333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103616"/>
        <c:axId val="71105152"/>
        <c:axId val="70200384"/>
      </c:bar3DChart>
      <c:catAx>
        <c:axId val="7110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71105152"/>
        <c:crosses val="autoZero"/>
        <c:auto val="1"/>
        <c:lblAlgn val="ctr"/>
        <c:lblOffset val="100"/>
        <c:noMultiLvlLbl val="0"/>
      </c:catAx>
      <c:valAx>
        <c:axId val="711051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71103616"/>
        <c:crosses val="autoZero"/>
        <c:crossBetween val="between"/>
      </c:valAx>
      <c:serAx>
        <c:axId val="7020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7110515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footer="0.3" header="0.3" l="0.7" r="0.7" t="0.78740157499999996"/>
    <c:pageSetup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AGREGACE!$N$1</c:f>
              <c:strCache>
                <c:ptCount val="1"/>
                <c:pt idx="0">
                  <c:v>Průměr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AGREGACE!$A$2:$A$8</c:f>
              <c:strCache>
                <c:ptCount val="7"/>
                <c:pt idx="0">
                  <c:v>OPLZZ 1.1</c:v>
                </c:pt>
                <c:pt idx="1">
                  <c:v>OPLZZ 1.2</c:v>
                </c:pt>
                <c:pt idx="2">
                  <c:v>OPLZZ 2.1</c:v>
                </c:pt>
                <c:pt idx="3">
                  <c:v>OPLZZ 3.1</c:v>
                </c:pt>
                <c:pt idx="4">
                  <c:v>OPLZZ 3.2</c:v>
                </c:pt>
                <c:pt idx="5">
                  <c:v>OPLZZ 3.3</c:v>
                </c:pt>
                <c:pt idx="6">
                  <c:v>OPLZZ 3.4</c:v>
                </c:pt>
              </c:strCache>
            </c:strRef>
          </c:cat>
          <c:val>
            <c:numRef>
              <c:f>AGREGACE!$N$2:$N$8</c:f>
              <c:numCache>
                <c:formatCode>0.00</c:formatCode>
                <c:ptCount val="7"/>
                <c:pt idx="0">
                  <c:v>2.88</c:v>
                </c:pt>
                <c:pt idx="1">
                  <c:v>3.17</c:v>
                </c:pt>
                <c:pt idx="2">
                  <c:v>4.33</c:v>
                </c:pt>
                <c:pt idx="3">
                  <c:v>5.68</c:v>
                </c:pt>
                <c:pt idx="4">
                  <c:v>6.34</c:v>
                </c:pt>
                <c:pt idx="5">
                  <c:v>5.88</c:v>
                </c:pt>
                <c:pt idx="6">
                  <c:v>2.87</c:v>
                </c:pt>
              </c:numCache>
            </c:numRef>
          </c:val>
        </c:ser>
        <c:ser>
          <c:idx val="1"/>
          <c:order val="1"/>
          <c:tx>
            <c:strRef>
              <c:f>AGREGACE!$O$1</c:f>
              <c:strCache>
                <c:ptCount val="1"/>
                <c:pt idx="0">
                  <c:v>Průměr TOP (nejlepších projektů)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AGREGACE!$A$2:$A$8</c:f>
              <c:strCache>
                <c:ptCount val="7"/>
                <c:pt idx="0">
                  <c:v>OPLZZ 1.1</c:v>
                </c:pt>
                <c:pt idx="1">
                  <c:v>OPLZZ 1.2</c:v>
                </c:pt>
                <c:pt idx="2">
                  <c:v>OPLZZ 2.1</c:v>
                </c:pt>
                <c:pt idx="3">
                  <c:v>OPLZZ 3.1</c:v>
                </c:pt>
                <c:pt idx="4">
                  <c:v>OPLZZ 3.2</c:v>
                </c:pt>
                <c:pt idx="5">
                  <c:v>OPLZZ 3.3</c:v>
                </c:pt>
                <c:pt idx="6">
                  <c:v>OPLZZ 3.4</c:v>
                </c:pt>
              </c:strCache>
            </c:strRef>
          </c:cat>
          <c:val>
            <c:numRef>
              <c:f>AGREGACE!$O$2:$O$8</c:f>
              <c:numCache>
                <c:formatCode>0.00</c:formatCode>
                <c:ptCount val="7"/>
                <c:pt idx="0">
                  <c:v>4.75</c:v>
                </c:pt>
                <c:pt idx="1">
                  <c:v>3.1666666666666665</c:v>
                </c:pt>
                <c:pt idx="2">
                  <c:v>5.6333333333333337</c:v>
                </c:pt>
                <c:pt idx="3">
                  <c:v>7.4</c:v>
                </c:pt>
                <c:pt idx="4">
                  <c:v>8.9615384615384617</c:v>
                </c:pt>
                <c:pt idx="5">
                  <c:v>7.1333333333333337</c:v>
                </c:pt>
                <c:pt idx="6">
                  <c:v>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69568"/>
        <c:axId val="71871104"/>
      </c:barChart>
      <c:catAx>
        <c:axId val="7186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71871104"/>
        <c:crosses val="autoZero"/>
        <c:auto val="1"/>
        <c:lblAlgn val="ctr"/>
        <c:lblOffset val="100"/>
        <c:noMultiLvlLbl val="0"/>
      </c:catAx>
      <c:valAx>
        <c:axId val="71871104"/>
        <c:scaling>
          <c:orientation val="minMax"/>
          <c:max val="9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1869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footer="0.3" header="0.3" l="0.7" r="0.7" t="0.78740157499999996"/>
    <c:pageSetup/>
  </c:printSettings>
</c:chartSpace>
</file>

<file path=xl/drawings/_rels/drawing1.xml.rels><?xml version="1.0" encoding="UTF-8" standalone="yes"?>
<Relationships xmlns="http://schemas.openxmlformats.org/package/2006/relationships">
<Relationship Id="rId1" Target="../charts/chart1.xml" Type="http://schemas.openxmlformats.org/officeDocument/2006/relationships/chart"/>
<Relationship Id="rId2" Target="../charts/chart2.xml" Type="http://schemas.openxmlformats.org/officeDocument/2006/relationships/chart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142875</xdr:colOff>
      <xdr:row>8</xdr:row>
      <xdr:rowOff>161924</xdr:rowOff>
    </xdr:from>
    <xdr:to>
      <xdr:col>13</xdr:col>
      <xdr:colOff>9525</xdr:colOff>
      <xdr:row>29</xdr:row>
      <xdr:rowOff>114299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100012</xdr:colOff>
      <xdr:row>8</xdr:row>
      <xdr:rowOff>171449</xdr:rowOff>
    </xdr:from>
    <xdr:to>
      <xdr:col>20</xdr:col>
      <xdr:colOff>404812</xdr:colOff>
      <xdr:row>29</xdr:row>
      <xdr:rowOff>104774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10.xml.rels><?xml version="1.0" encoding="UTF-8" standalone="yes"?>
<Relationships xmlns="http://schemas.openxmlformats.org/package/2006/relationships">
<Relationship Id="rId1" Target="../printerSettings/printerSettings6.bin" Type="http://schemas.openxmlformats.org/officeDocument/2006/relationships/printerSettings"/>
</Relationships>

</file>

<file path=xl/worksheets/_rels/sheet11.xml.rels><?xml version="1.0" encoding="UTF-8" standalone="yes"?>
<Relationships xmlns="http://schemas.openxmlformats.org/package/2006/relationships">
<Relationship Id="rId1" Target="../printerSettings/printerSettings7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7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8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9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P10"/>
  <sheetViews>
    <sheetView tabSelected="1" workbookViewId="0"/>
  </sheetViews>
  <sheetFormatPr defaultRowHeight="15" x14ac:dyDescent="0.25"/>
  <cols>
    <col min="1" max="1" customWidth="true" width="11.5703125" collapsed="false"/>
    <col min="2" max="13" bestFit="true" customWidth="true" width="9.42578125" collapsed="false"/>
  </cols>
  <sheetData>
    <row r="1" spans="1:16" x14ac:dyDescent="0.25">
      <c r="A1" s="154" t="s">
        <v>783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154" t="s">
        <v>1155</v>
      </c>
      <c r="O1" s="184" t="s">
        <v>1157</v>
      </c>
      <c r="P1" s="179" t="s">
        <v>1158</v>
      </c>
    </row>
    <row r="2" spans="1:16" x14ac:dyDescent="0.25">
      <c r="A2" s="29" t="s">
        <v>782</v>
      </c>
      <c r="B2" s="155">
        <f>'OPLZZ 1-1'!H19</f>
        <v>0.15625</v>
      </c>
      <c r="C2" s="155">
        <f>'OPLZZ 1-1'!I19</f>
        <v>0.15625</v>
      </c>
      <c r="D2" s="155">
        <f>'OPLZZ 1-1'!J19</f>
        <v>0.46875</v>
      </c>
      <c r="E2" s="155">
        <f>'OPLZZ 1-1'!K19</f>
        <v>0.1875</v>
      </c>
      <c r="F2" s="155">
        <f>'OPLZZ 1-1'!L19</f>
        <v>0.3125</v>
      </c>
      <c r="G2" s="155">
        <f>'OPLZZ 1-1'!M19</f>
        <v>0.3125</v>
      </c>
      <c r="H2" s="155">
        <f>'OPLZZ 1-1'!N19</f>
        <v>0.1875</v>
      </c>
      <c r="I2" s="155">
        <f>'OPLZZ 1-1'!O19</f>
        <v>0.1875</v>
      </c>
      <c r="J2" s="155">
        <f>'OPLZZ 1-1'!P19</f>
        <v>0</v>
      </c>
      <c r="K2" s="155">
        <f>'OPLZZ 1-1'!Q19</f>
        <v>0.34375</v>
      </c>
      <c r="L2" s="155">
        <f>'OPLZZ 1-1'!R19</f>
        <v>0</v>
      </c>
      <c r="M2" s="155">
        <f>'OPLZZ 1-1'!S19</f>
        <v>0.5625</v>
      </c>
      <c r="N2" s="183">
        <v>2.88</v>
      </c>
      <c r="O2" s="183">
        <f>SUM('OPLZZ 1-1'!G2:G9)/8</f>
        <v>4.75</v>
      </c>
    </row>
    <row r="3" spans="1:16" x14ac:dyDescent="0.25">
      <c r="A3" s="29" t="s">
        <v>697</v>
      </c>
      <c r="B3" s="156">
        <f>'OPLZZ 1-2'!I29</f>
        <v>0.5</v>
      </c>
      <c r="C3" s="156">
        <f>'OPLZZ 1-2'!J29</f>
        <v>0.83333333333333337</v>
      </c>
      <c r="D3" s="156">
        <f>'OPLZZ 1-2'!K29</f>
        <v>0.22222222222222221</v>
      </c>
      <c r="E3" s="156">
        <f>'OPLZZ 1-2'!L29</f>
        <v>2.7777777777777776E-2</v>
      </c>
      <c r="F3" s="156">
        <f>'OPLZZ 1-2'!M29</f>
        <v>2.7777777777777776E-2</v>
      </c>
      <c r="G3" s="156">
        <f>'OPLZZ 1-2'!N29</f>
        <v>0.5</v>
      </c>
      <c r="H3" s="156">
        <f>'OPLZZ 1-2'!O29</f>
        <v>0.1111111111111111</v>
      </c>
      <c r="I3" s="156">
        <f>'OPLZZ 1-2'!P29</f>
        <v>0.5</v>
      </c>
      <c r="J3" s="156">
        <f>'OPLZZ 1-2'!Q29</f>
        <v>8.3333333333333329E-2</v>
      </c>
      <c r="K3" s="156">
        <f>'OPLZZ 1-2'!R29</f>
        <v>2.7777777777777776E-2</v>
      </c>
      <c r="L3" s="156">
        <f>'OPLZZ 1-2'!S29</f>
        <v>0</v>
      </c>
      <c r="M3" s="156">
        <f>'OPLZZ 1-2'!T29</f>
        <v>0.33333333333333331</v>
      </c>
      <c r="N3" s="183">
        <v>3.17</v>
      </c>
      <c r="O3" s="183">
        <f>SUM('OPLZZ 1-2'!H2:H24)/18</f>
        <v>3.1666666666666665</v>
      </c>
    </row>
    <row r="4" spans="1:16" x14ac:dyDescent="0.25">
      <c r="A4" s="29" t="s">
        <v>698</v>
      </c>
      <c r="B4" s="156">
        <f>'OPLZZ 2-1'!I33</f>
        <v>0.6</v>
      </c>
      <c r="C4" s="156">
        <f>'OPLZZ 2-1'!J33</f>
        <v>0.48333333333333334</v>
      </c>
      <c r="D4" s="156">
        <f>'OPLZZ 2-1'!K33</f>
        <v>0.35</v>
      </c>
      <c r="E4" s="156">
        <f>'OPLZZ 2-1'!L33</f>
        <v>0.26666666666666666</v>
      </c>
      <c r="F4" s="156">
        <f>'OPLZZ 2-1'!M33</f>
        <v>0.36666666666666664</v>
      </c>
      <c r="G4" s="156">
        <f>'OPLZZ 2-1'!N33</f>
        <v>0.45</v>
      </c>
      <c r="H4" s="156">
        <f>'OPLZZ 2-1'!O33</f>
        <v>0.46666666666666667</v>
      </c>
      <c r="I4" s="156">
        <f>'OPLZZ 2-1'!P33</f>
        <v>0.56666666666666665</v>
      </c>
      <c r="J4" s="156">
        <f>'OPLZZ 2-1'!Q33</f>
        <v>0.1</v>
      </c>
      <c r="K4" s="156">
        <f>'OPLZZ 2-1'!R33</f>
        <v>0.15</v>
      </c>
      <c r="L4" s="156">
        <f>'OPLZZ 2-1'!S33</f>
        <v>0.16666666666666666</v>
      </c>
      <c r="M4" s="156">
        <f>'OPLZZ 2-1'!T33</f>
        <v>0.36666666666666664</v>
      </c>
      <c r="N4" s="183">
        <v>4.33</v>
      </c>
      <c r="O4" s="183">
        <f>SUM('OPLZZ 2-1'!H2:H16)/15</f>
        <v>5.6333333333333337</v>
      </c>
    </row>
    <row r="5" spans="1:16" x14ac:dyDescent="0.25">
      <c r="A5" s="29" t="s">
        <v>699</v>
      </c>
      <c r="B5" s="156">
        <f>'OPLZZ 3-1'!I33</f>
        <v>0.66666666666666663</v>
      </c>
      <c r="C5" s="156">
        <f>'OPLZZ 3-1'!J33</f>
        <v>0.6</v>
      </c>
      <c r="D5" s="156">
        <f>'OPLZZ 3-1'!K33</f>
        <v>0.48333333333333334</v>
      </c>
      <c r="E5" s="156">
        <f>'OPLZZ 3-1'!L33</f>
        <v>0.48333333333333334</v>
      </c>
      <c r="F5" s="156">
        <f>'OPLZZ 3-1'!M33</f>
        <v>0.4</v>
      </c>
      <c r="G5" s="156">
        <f>'OPLZZ 3-1'!N33</f>
        <v>0.51666666666666672</v>
      </c>
      <c r="H5" s="156">
        <f>'OPLZZ 3-1'!O33</f>
        <v>0.58333333333333337</v>
      </c>
      <c r="I5" s="156">
        <f>'OPLZZ 3-1'!P33</f>
        <v>0.58333333333333337</v>
      </c>
      <c r="J5" s="156">
        <f>'OPLZZ 3-1'!Q33</f>
        <v>0.38333333333333336</v>
      </c>
      <c r="K5" s="156">
        <f>'OPLZZ 3-1'!R33</f>
        <v>0.31666666666666665</v>
      </c>
      <c r="L5" s="156">
        <f>'OPLZZ 3-1'!S33</f>
        <v>0.31666666666666665</v>
      </c>
      <c r="M5" s="156">
        <f>'OPLZZ 3-1'!T33</f>
        <v>0.35</v>
      </c>
      <c r="N5" s="183">
        <v>5.68</v>
      </c>
      <c r="O5" s="183">
        <f>SUM('OPLZZ 3-1'!H2:H16)/15</f>
        <v>7.4</v>
      </c>
    </row>
    <row r="6" spans="1:16" x14ac:dyDescent="0.25">
      <c r="A6" s="29" t="s">
        <v>700</v>
      </c>
      <c r="B6" s="156">
        <f>'OPLZZ 3-2'!I33</f>
        <v>0.9285714285714286</v>
      </c>
      <c r="C6" s="156">
        <f>'OPLZZ 3-2'!J33</f>
        <v>0.6428571428571429</v>
      </c>
      <c r="D6" s="156">
        <f>'OPLZZ 3-2'!K33</f>
        <v>0.6071428571428571</v>
      </c>
      <c r="E6" s="156">
        <f>'OPLZZ 3-2'!L33</f>
        <v>0.6071428571428571</v>
      </c>
      <c r="F6" s="156">
        <f>'OPLZZ 3-2'!M33</f>
        <v>0.48214285714285715</v>
      </c>
      <c r="G6" s="156">
        <f>'OPLZZ 3-2'!N33</f>
        <v>0.5714285714285714</v>
      </c>
      <c r="H6" s="156">
        <f>'OPLZZ 3-2'!O33</f>
        <v>0.5178571428571429</v>
      </c>
      <c r="I6" s="156">
        <f>'OPLZZ 3-2'!P33</f>
        <v>0.6428571428571429</v>
      </c>
      <c r="J6" s="156">
        <f>'OPLZZ 3-2'!Q33</f>
        <v>0.35714285714285715</v>
      </c>
      <c r="K6" s="156">
        <f>'OPLZZ 3-2'!R33</f>
        <v>0.32142857142857145</v>
      </c>
      <c r="L6" s="156">
        <f>'OPLZZ 3-2'!S33</f>
        <v>0.35714285714285715</v>
      </c>
      <c r="M6" s="156">
        <f>'OPLZZ 3-2'!T33</f>
        <v>0.30357142857142855</v>
      </c>
      <c r="N6" s="183">
        <v>6.34</v>
      </c>
      <c r="O6" s="183">
        <f>SUM('OPLZZ 3-2'!H2:H16)/13</f>
        <v>8.9615384615384617</v>
      </c>
    </row>
    <row r="7" spans="1:16" x14ac:dyDescent="0.25">
      <c r="A7" s="29" t="s">
        <v>784</v>
      </c>
      <c r="B7" s="157">
        <f>'OPLZZ 3-3'!I33</f>
        <v>0.56000000000000005</v>
      </c>
      <c r="C7" s="157">
        <f>'OPLZZ 3-3'!J33</f>
        <v>0.64</v>
      </c>
      <c r="D7" s="157">
        <f>'OPLZZ 3-3'!K33</f>
        <v>0.68</v>
      </c>
      <c r="E7" s="157">
        <f>'OPLZZ 3-3'!L33</f>
        <v>0.52</v>
      </c>
      <c r="F7" s="157">
        <f>'OPLZZ 3-3'!M33</f>
        <v>0.52</v>
      </c>
      <c r="G7" s="157">
        <f>'OPLZZ 3-3'!N33</f>
        <v>0.57999999999999996</v>
      </c>
      <c r="H7" s="157">
        <f>'OPLZZ 3-3'!O33</f>
        <v>0.38</v>
      </c>
      <c r="I7" s="157">
        <f>'OPLZZ 3-3'!P33</f>
        <v>0.84</v>
      </c>
      <c r="J7" s="157">
        <f>'OPLZZ 3-3'!Q33</f>
        <v>0.4</v>
      </c>
      <c r="K7" s="157">
        <f>'OPLZZ 3-3'!R33</f>
        <v>0.28000000000000003</v>
      </c>
      <c r="L7" s="157">
        <f>'OPLZZ 3-3'!S33</f>
        <v>0.34</v>
      </c>
      <c r="M7" s="157">
        <f>'OPLZZ 3-3'!T33</f>
        <v>0.14000000000000001</v>
      </c>
      <c r="N7" s="183">
        <v>5.88</v>
      </c>
      <c r="O7" s="183">
        <f>SUM('OPLZZ 3-3'!H2:H16)/15</f>
        <v>7.1333333333333337</v>
      </c>
    </row>
    <row r="8" spans="1:16" x14ac:dyDescent="0.25">
      <c r="A8" s="29" t="s">
        <v>1156</v>
      </c>
      <c r="B8" s="157">
        <f>'OPLZZ 3-4'!I33</f>
        <v>0.3</v>
      </c>
      <c r="C8" s="157">
        <f>'OPLZZ 3-4'!J33</f>
        <v>0.4</v>
      </c>
      <c r="D8" s="157">
        <f>'OPLZZ 3-4'!K33</f>
        <v>0.26666666666666666</v>
      </c>
      <c r="E8" s="157">
        <f>'OPLZZ 3-4'!L33</f>
        <v>0.26666666666666666</v>
      </c>
      <c r="F8" s="157">
        <f>'OPLZZ 3-4'!M33</f>
        <v>0.25</v>
      </c>
      <c r="G8" s="157">
        <f>'OPLZZ 3-4'!N33</f>
        <v>0.25</v>
      </c>
      <c r="H8" s="157">
        <f>'OPLZZ 3-4'!O33</f>
        <v>0.31666666666666665</v>
      </c>
      <c r="I8" s="157">
        <f>'OPLZZ 3-4'!P33</f>
        <v>0.31666666666666665</v>
      </c>
      <c r="J8" s="157">
        <f>'OPLZZ 3-4'!Q33</f>
        <v>0.13333333333333333</v>
      </c>
      <c r="K8" s="157">
        <f>'OPLZZ 3-4'!R33</f>
        <v>0.1</v>
      </c>
      <c r="L8" s="157">
        <f>'OPLZZ 3-4'!S33</f>
        <v>0.13333333333333333</v>
      </c>
      <c r="M8" s="157">
        <f>'OPLZZ 3-4'!T33</f>
        <v>0.13333333333333333</v>
      </c>
      <c r="N8" s="183">
        <v>2.87</v>
      </c>
      <c r="O8" s="183">
        <f>SUM('OPLZZ 3-4'!H2:H16)/15</f>
        <v>5.6</v>
      </c>
    </row>
    <row r="9" spans="1:16" x14ac:dyDescent="0.25">
      <c r="A9" s="141"/>
    </row>
    <row r="10" spans="1:16" x14ac:dyDescent="0.25">
      <c r="A10" s="141"/>
    </row>
  </sheetData>
  <pageMargins bottom="0.78740157499999996" footer="0.3" header="0.3" left="0.7" right="0.7" top="0.78740157499999996"/>
  <drawing r:id="rId1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V33"/>
  <sheetViews>
    <sheetView workbookViewId="0" zoomScaleNormal="100">
      <pane activePane="bottomLeft" state="frozen" topLeftCell="A17" ySplit="1"/>
      <selection activeCell="G1" sqref="G1"/>
      <selection activeCell="G32" pane="bottomLeft" sqref="G32:G33"/>
    </sheetView>
  </sheetViews>
  <sheetFormatPr defaultRowHeight="15" x14ac:dyDescent="0.25"/>
  <cols>
    <col min="3" max="3" customWidth="true" width="31.28515625" collapsed="false"/>
    <col min="4" max="4" customWidth="true" width="28.5703125" collapsed="false"/>
    <col min="5" max="5" customWidth="true" hidden="true" width="9.140625" collapsed="false"/>
    <col min="6" max="6" customWidth="true" hidden="true" width="16.140625" collapsed="false"/>
    <col min="7" max="7" customWidth="true" width="15.7109375" collapsed="false"/>
    <col min="8" max="8" bestFit="true" customWidth="true" width="12.42578125" collapsed="false"/>
    <col min="9" max="14" bestFit="true" customWidth="true" width="10.42578125" collapsed="false"/>
    <col min="15" max="15" bestFit="true" customWidth="true" width="9.42578125" collapsed="false"/>
    <col min="16" max="17" bestFit="true" customWidth="true" width="10.42578125" collapsed="false"/>
    <col min="18" max="20" bestFit="true" customWidth="true" width="9.42578125" collapsed="false"/>
  </cols>
  <sheetData>
    <row ht="52.5" r="1" spans="1:21" x14ac:dyDescent="0.25">
      <c r="A1" s="2" t="s">
        <v>479</v>
      </c>
      <c r="B1" s="2" t="s">
        <v>480</v>
      </c>
      <c r="C1" s="2" t="s">
        <v>358</v>
      </c>
      <c r="D1" s="53" t="s">
        <v>357</v>
      </c>
      <c r="E1" s="93" t="s">
        <v>356</v>
      </c>
      <c r="F1" s="93" t="s">
        <v>355</v>
      </c>
      <c r="G1" s="93" t="s">
        <v>354</v>
      </c>
      <c r="H1" s="2" t="s">
        <v>18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518</v>
      </c>
    </row>
    <row r="2" spans="1:21" x14ac:dyDescent="0.25">
      <c r="A2" s="89" t="s">
        <v>452</v>
      </c>
      <c r="B2" t="s">
        <v>331</v>
      </c>
      <c r="C2" t="s">
        <v>779</v>
      </c>
      <c r="D2" s="52" t="s">
        <v>778</v>
      </c>
      <c r="E2" s="124" t="s">
        <v>365</v>
      </c>
      <c r="F2" s="80">
        <v>5909798.8799999999</v>
      </c>
      <c r="G2" s="79">
        <f ref="G2:G15" si="0" t="shared">F2/E2</f>
        <v>98496.648000000001</v>
      </c>
      <c r="H2" s="159">
        <f ref="H2:H17" si="1" t="shared">SUM(I2:T2)</f>
        <v>5</v>
      </c>
      <c r="I2" s="149">
        <v>0.5</v>
      </c>
      <c r="J2" s="149">
        <v>0.5</v>
      </c>
      <c r="K2" s="149">
        <v>0.5</v>
      </c>
      <c r="L2" s="149">
        <v>0.5</v>
      </c>
      <c r="M2" s="149">
        <v>0.5</v>
      </c>
      <c r="N2" s="149">
        <v>0.5</v>
      </c>
      <c r="O2" s="149">
        <v>0.5</v>
      </c>
      <c r="P2" s="149">
        <v>0.5</v>
      </c>
      <c r="Q2" s="149">
        <v>0.5</v>
      </c>
      <c r="R2" s="149">
        <v>0.5</v>
      </c>
      <c r="S2" s="149">
        <v>0</v>
      </c>
      <c r="T2" s="149">
        <v>0</v>
      </c>
      <c r="U2" t="s">
        <v>484</v>
      </c>
    </row>
    <row r="3" spans="1:21" x14ac:dyDescent="0.25">
      <c r="A3" t="s">
        <v>439</v>
      </c>
      <c r="B3" t="s">
        <v>331</v>
      </c>
      <c r="C3" t="s">
        <v>777</v>
      </c>
      <c r="D3" s="52" t="s">
        <v>776</v>
      </c>
      <c r="E3" s="124" t="s">
        <v>724</v>
      </c>
      <c r="F3" s="80">
        <v>5971656</v>
      </c>
      <c r="G3" s="79">
        <f si="0" t="shared"/>
        <v>149291.4</v>
      </c>
      <c r="H3" s="159">
        <f si="1" t="shared"/>
        <v>3</v>
      </c>
      <c r="I3" s="149">
        <v>0.5</v>
      </c>
      <c r="J3" s="149">
        <v>0.5</v>
      </c>
      <c r="K3" s="149">
        <v>0</v>
      </c>
      <c r="L3" s="149">
        <v>0.5</v>
      </c>
      <c r="M3" s="149">
        <v>0</v>
      </c>
      <c r="N3" s="149">
        <v>0</v>
      </c>
      <c r="O3" s="149">
        <v>0.5</v>
      </c>
      <c r="P3" s="149">
        <v>0.5</v>
      </c>
      <c r="Q3" s="149">
        <v>0</v>
      </c>
      <c r="R3" s="149">
        <v>0.5</v>
      </c>
      <c r="S3" s="149">
        <v>0</v>
      </c>
      <c r="T3" s="149">
        <v>0</v>
      </c>
      <c r="U3" t="s">
        <v>484</v>
      </c>
    </row>
    <row customFormat="1" r="4" s="112" spans="1:21" x14ac:dyDescent="0.25">
      <c r="A4" s="112" t="s">
        <v>439</v>
      </c>
      <c r="B4" s="112" t="s">
        <v>331</v>
      </c>
      <c r="C4" s="112" t="s">
        <v>775</v>
      </c>
      <c r="D4" s="147" t="s">
        <v>774</v>
      </c>
      <c r="E4" s="128" t="s">
        <v>719</v>
      </c>
      <c r="F4" s="116">
        <v>5088436</v>
      </c>
      <c r="G4" s="115">
        <f si="0" t="shared"/>
        <v>169614.53333333333</v>
      </c>
      <c r="H4" s="159">
        <f si="1" t="shared"/>
        <v>16.5</v>
      </c>
      <c r="I4" s="150">
        <v>1.5</v>
      </c>
      <c r="J4" s="150">
        <v>1.5</v>
      </c>
      <c r="K4" s="150">
        <v>2</v>
      </c>
      <c r="L4" s="150">
        <v>1</v>
      </c>
      <c r="M4" s="150">
        <v>1.5</v>
      </c>
      <c r="N4" s="150">
        <v>2</v>
      </c>
      <c r="O4" s="150">
        <v>1.5</v>
      </c>
      <c r="P4" s="150">
        <v>2</v>
      </c>
      <c r="Q4" s="150">
        <v>1</v>
      </c>
      <c r="R4" s="150">
        <v>0.5</v>
      </c>
      <c r="S4" s="150">
        <v>1</v>
      </c>
      <c r="T4" s="150">
        <v>1</v>
      </c>
      <c r="U4" s="112" t="s">
        <v>484</v>
      </c>
    </row>
    <row customFormat="1" r="5" s="112" spans="1:21" x14ac:dyDescent="0.25">
      <c r="A5" s="158" t="s">
        <v>439</v>
      </c>
      <c r="B5" s="112" t="s">
        <v>331</v>
      </c>
      <c r="C5" s="112" t="s">
        <v>773</v>
      </c>
      <c r="D5" s="147" t="s">
        <v>772</v>
      </c>
      <c r="E5" s="128" t="s">
        <v>771</v>
      </c>
      <c r="F5" s="116">
        <v>5985570.9699999997</v>
      </c>
      <c r="G5" s="115">
        <f si="0" t="shared"/>
        <v>187049.09281249999</v>
      </c>
      <c r="H5" s="159">
        <f si="1" t="shared"/>
        <v>12.5</v>
      </c>
      <c r="I5" s="150">
        <v>1.5</v>
      </c>
      <c r="J5" s="150">
        <v>1.5</v>
      </c>
      <c r="K5" s="150">
        <v>1.5</v>
      </c>
      <c r="L5" s="150">
        <v>1</v>
      </c>
      <c r="M5" s="150">
        <v>1</v>
      </c>
      <c r="N5" s="150">
        <v>1</v>
      </c>
      <c r="O5" s="150">
        <v>0.5</v>
      </c>
      <c r="P5" s="150">
        <v>1.5</v>
      </c>
      <c r="Q5" s="150">
        <v>1</v>
      </c>
      <c r="R5" s="150">
        <v>0.5</v>
      </c>
      <c r="S5" s="150">
        <v>1</v>
      </c>
      <c r="T5" s="150">
        <v>0.5</v>
      </c>
      <c r="U5" s="112" t="s">
        <v>484</v>
      </c>
    </row>
    <row r="6" spans="1:21" x14ac:dyDescent="0.25">
      <c r="A6" s="89" t="s">
        <v>436</v>
      </c>
      <c r="B6" t="s">
        <v>331</v>
      </c>
      <c r="C6" t="s">
        <v>770</v>
      </c>
      <c r="D6" s="52" t="s">
        <v>769</v>
      </c>
      <c r="E6" s="124" t="s">
        <v>746</v>
      </c>
      <c r="F6" s="80">
        <v>5997054.2999999998</v>
      </c>
      <c r="G6" s="79">
        <f si="0" t="shared"/>
        <v>124938.63124999999</v>
      </c>
      <c r="H6" s="159">
        <f si="1" t="shared"/>
        <v>5</v>
      </c>
      <c r="I6" s="149">
        <v>0.5</v>
      </c>
      <c r="J6" s="149">
        <v>1</v>
      </c>
      <c r="K6" s="149">
        <v>0.5</v>
      </c>
      <c r="L6" s="149">
        <v>1</v>
      </c>
      <c r="M6" s="149">
        <v>0.5</v>
      </c>
      <c r="N6" s="149">
        <v>0.5</v>
      </c>
      <c r="O6" s="149">
        <v>0</v>
      </c>
      <c r="P6" s="149">
        <v>1</v>
      </c>
      <c r="Q6" s="149">
        <v>0</v>
      </c>
      <c r="R6" s="149">
        <v>0</v>
      </c>
      <c r="S6" s="149">
        <v>0</v>
      </c>
      <c r="T6" s="149">
        <v>0</v>
      </c>
      <c r="U6" t="s">
        <v>484</v>
      </c>
    </row>
    <row r="7" spans="1:21" x14ac:dyDescent="0.25">
      <c r="A7" t="s">
        <v>439</v>
      </c>
      <c r="B7" t="s">
        <v>331</v>
      </c>
      <c r="C7" t="s">
        <v>768</v>
      </c>
      <c r="D7" s="52" t="s">
        <v>767</v>
      </c>
      <c r="E7" s="124" t="s">
        <v>719</v>
      </c>
      <c r="F7" s="80">
        <v>5990240</v>
      </c>
      <c r="G7" s="79">
        <f si="0" t="shared"/>
        <v>199674.66666666666</v>
      </c>
      <c r="H7" s="159">
        <f si="1" t="shared"/>
        <v>6</v>
      </c>
      <c r="I7" s="149">
        <v>0.5</v>
      </c>
      <c r="J7" s="149">
        <v>0.5</v>
      </c>
      <c r="K7" s="149">
        <v>0.5</v>
      </c>
      <c r="L7" s="149">
        <v>1</v>
      </c>
      <c r="M7" s="149">
        <v>0.5</v>
      </c>
      <c r="N7" s="149">
        <v>0.5</v>
      </c>
      <c r="O7" s="149">
        <v>1</v>
      </c>
      <c r="P7" s="149">
        <v>1</v>
      </c>
      <c r="Q7" s="149">
        <v>0</v>
      </c>
      <c r="R7" s="149">
        <v>0.5</v>
      </c>
      <c r="S7" s="149">
        <v>0</v>
      </c>
      <c r="T7" s="149">
        <v>0</v>
      </c>
      <c r="U7" t="s">
        <v>484</v>
      </c>
    </row>
    <row r="8" spans="1:21" x14ac:dyDescent="0.25">
      <c r="A8" s="137" t="s">
        <v>431</v>
      </c>
      <c r="B8" t="s">
        <v>331</v>
      </c>
      <c r="C8" t="s">
        <v>766</v>
      </c>
      <c r="D8" s="52" t="s">
        <v>765</v>
      </c>
      <c r="E8" s="124" t="s">
        <v>719</v>
      </c>
      <c r="F8" s="80">
        <v>4649175.2</v>
      </c>
      <c r="G8" s="79">
        <f si="0" t="shared"/>
        <v>154972.50666666668</v>
      </c>
      <c r="H8" s="159">
        <f si="1" t="shared"/>
        <v>5</v>
      </c>
      <c r="I8" s="149">
        <v>0.5</v>
      </c>
      <c r="J8" s="149">
        <v>0.5</v>
      </c>
      <c r="K8" s="149">
        <v>1</v>
      </c>
      <c r="L8" s="149">
        <v>0.5</v>
      </c>
      <c r="M8" s="149">
        <v>0.5</v>
      </c>
      <c r="N8" s="149">
        <v>0.5</v>
      </c>
      <c r="O8" s="149">
        <v>0.5</v>
      </c>
      <c r="P8" s="149">
        <v>0.5</v>
      </c>
      <c r="Q8" s="149">
        <v>0.5</v>
      </c>
      <c r="R8" s="149">
        <v>0</v>
      </c>
      <c r="S8" s="149">
        <v>0</v>
      </c>
      <c r="T8" s="149">
        <v>0</v>
      </c>
      <c r="U8" t="s">
        <v>484</v>
      </c>
    </row>
    <row r="9" spans="1:21" x14ac:dyDescent="0.25">
      <c r="A9" s="89" t="s">
        <v>452</v>
      </c>
      <c r="B9" t="s">
        <v>331</v>
      </c>
      <c r="C9" t="s">
        <v>764</v>
      </c>
      <c r="D9" s="52" t="s">
        <v>763</v>
      </c>
      <c r="E9" s="124" t="s">
        <v>719</v>
      </c>
      <c r="F9" s="80">
        <v>4770458.24</v>
      </c>
      <c r="G9" s="79">
        <f si="0" t="shared"/>
        <v>159015.27466666666</v>
      </c>
      <c r="H9" s="159">
        <f si="1" t="shared"/>
        <v>4.5</v>
      </c>
      <c r="I9" s="149">
        <v>0.5</v>
      </c>
      <c r="J9" s="149">
        <v>0.5</v>
      </c>
      <c r="K9" s="149">
        <v>0.5</v>
      </c>
      <c r="L9" s="149">
        <v>0.5</v>
      </c>
      <c r="M9" s="149">
        <v>0.5</v>
      </c>
      <c r="N9" s="149">
        <v>0.5</v>
      </c>
      <c r="O9" s="149">
        <v>0.5</v>
      </c>
      <c r="P9" s="149">
        <v>0.5</v>
      </c>
      <c r="Q9" s="149">
        <v>0.5</v>
      </c>
      <c r="R9" s="149">
        <v>0</v>
      </c>
      <c r="S9" s="149">
        <v>0</v>
      </c>
      <c r="T9" s="149">
        <v>0</v>
      </c>
      <c r="U9" t="s">
        <v>484</v>
      </c>
    </row>
    <row r="10" spans="1:21" x14ac:dyDescent="0.25">
      <c r="A10" s="89" t="s">
        <v>452</v>
      </c>
      <c r="B10" s="112" t="s">
        <v>331</v>
      </c>
      <c r="C10" t="s">
        <v>762</v>
      </c>
      <c r="D10" s="55" t="s">
        <v>761</v>
      </c>
      <c r="E10" s="124" t="s">
        <v>734</v>
      </c>
      <c r="F10" s="80">
        <v>5942493.9199999999</v>
      </c>
      <c r="G10" s="79">
        <f si="0" t="shared"/>
        <v>247603.91333333333</v>
      </c>
      <c r="H10" s="159">
        <f si="1" t="shared"/>
        <v>18</v>
      </c>
      <c r="I10" s="149">
        <v>0.5</v>
      </c>
      <c r="J10" s="149">
        <v>2</v>
      </c>
      <c r="K10" s="149">
        <v>2</v>
      </c>
      <c r="L10" s="149">
        <v>1.5</v>
      </c>
      <c r="M10" s="149">
        <v>2</v>
      </c>
      <c r="N10" s="149">
        <v>2</v>
      </c>
      <c r="O10" s="149">
        <v>1</v>
      </c>
      <c r="P10" s="149">
        <v>1.5</v>
      </c>
      <c r="Q10" s="149">
        <v>2</v>
      </c>
      <c r="R10" s="149">
        <v>1</v>
      </c>
      <c r="S10" s="149">
        <v>2</v>
      </c>
      <c r="T10" s="149">
        <v>0.5</v>
      </c>
      <c r="U10" t="s">
        <v>485</v>
      </c>
    </row>
    <row r="11" spans="1:21" x14ac:dyDescent="0.25">
      <c r="A11" s="89" t="s">
        <v>749</v>
      </c>
      <c r="B11" s="112" t="s">
        <v>331</v>
      </c>
      <c r="C11" t="s">
        <v>760</v>
      </c>
      <c r="D11" s="52" t="s">
        <v>759</v>
      </c>
      <c r="E11" s="124" t="s">
        <v>758</v>
      </c>
      <c r="F11" s="80">
        <v>4385566.42</v>
      </c>
      <c r="G11" s="79">
        <f si="0" t="shared"/>
        <v>66447.976060606059</v>
      </c>
      <c r="H11" s="159">
        <f si="1" t="shared"/>
        <v>8</v>
      </c>
      <c r="I11" s="149">
        <v>0.5</v>
      </c>
      <c r="J11" s="149">
        <v>1</v>
      </c>
      <c r="K11" s="149">
        <v>1</v>
      </c>
      <c r="L11" s="149">
        <v>1</v>
      </c>
      <c r="M11" s="149">
        <v>1</v>
      </c>
      <c r="N11" s="149">
        <v>1</v>
      </c>
      <c r="O11" s="149">
        <v>0.5</v>
      </c>
      <c r="P11" s="149">
        <v>1</v>
      </c>
      <c r="Q11" s="149">
        <v>0.5</v>
      </c>
      <c r="R11" s="149">
        <v>0</v>
      </c>
      <c r="S11" s="149">
        <v>0.5</v>
      </c>
      <c r="T11" s="149">
        <v>0</v>
      </c>
      <c r="U11" t="s">
        <v>485</v>
      </c>
    </row>
    <row r="12" spans="1:21" x14ac:dyDescent="0.25">
      <c r="A12" t="s">
        <v>439</v>
      </c>
      <c r="B12" s="112" t="s">
        <v>331</v>
      </c>
      <c r="C12" t="s">
        <v>757</v>
      </c>
      <c r="D12" s="52" t="s">
        <v>756</v>
      </c>
      <c r="E12" s="124" t="s">
        <v>755</v>
      </c>
      <c r="F12" s="80">
        <v>5842548.7999999998</v>
      </c>
      <c r="G12" s="79">
        <f si="0" t="shared"/>
        <v>91289.824999999997</v>
      </c>
      <c r="H12" s="159">
        <f si="1" t="shared"/>
        <v>1.5</v>
      </c>
      <c r="I12" s="149">
        <v>0.5</v>
      </c>
      <c r="J12" s="149">
        <v>0.5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0.5</v>
      </c>
      <c r="Q12" s="149">
        <v>0</v>
      </c>
      <c r="R12" s="149">
        <v>0</v>
      </c>
      <c r="S12" s="149">
        <v>0</v>
      </c>
      <c r="T12" s="149">
        <v>0</v>
      </c>
      <c r="U12" t="s">
        <v>485</v>
      </c>
    </row>
    <row r="13" spans="1:21" x14ac:dyDescent="0.25">
      <c r="A13" t="s">
        <v>439</v>
      </c>
      <c r="B13" s="112" t="s">
        <v>331</v>
      </c>
      <c r="C13" t="s">
        <v>754</v>
      </c>
      <c r="D13" s="52" t="s">
        <v>753</v>
      </c>
      <c r="E13" s="124" t="s">
        <v>734</v>
      </c>
      <c r="F13" s="80">
        <v>5815660</v>
      </c>
      <c r="G13" s="79">
        <f si="0" t="shared"/>
        <v>242319.16666666666</v>
      </c>
      <c r="H13" s="159">
        <f si="1" t="shared"/>
        <v>2.5</v>
      </c>
      <c r="I13" s="149">
        <v>0.5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2</v>
      </c>
      <c r="Q13" s="149">
        <v>0</v>
      </c>
      <c r="R13" s="149">
        <v>0</v>
      </c>
      <c r="S13" s="149">
        <v>0</v>
      </c>
      <c r="T13" s="149">
        <v>0</v>
      </c>
      <c r="U13" t="s">
        <v>485</v>
      </c>
    </row>
    <row r="14" spans="1:21" x14ac:dyDescent="0.25">
      <c r="A14" s="137" t="s">
        <v>431</v>
      </c>
      <c r="B14" s="112" t="s">
        <v>331</v>
      </c>
      <c r="C14" t="s">
        <v>752</v>
      </c>
      <c r="D14" s="52" t="s">
        <v>751</v>
      </c>
      <c r="E14" s="124" t="s">
        <v>750</v>
      </c>
      <c r="F14" s="80">
        <v>4521093.3</v>
      </c>
      <c r="G14" s="79">
        <f si="0" t="shared"/>
        <v>62792.962499999994</v>
      </c>
      <c r="H14" s="159">
        <f si="1" t="shared"/>
        <v>2.5</v>
      </c>
      <c r="I14" s="149">
        <v>0.5</v>
      </c>
      <c r="J14" s="149">
        <v>0.5</v>
      </c>
      <c r="K14" s="149">
        <v>0.5</v>
      </c>
      <c r="L14" s="149">
        <v>0</v>
      </c>
      <c r="M14" s="149">
        <v>0.5</v>
      </c>
      <c r="N14" s="149">
        <v>0.5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t="s">
        <v>485</v>
      </c>
    </row>
    <row r="15" spans="1:21" x14ac:dyDescent="0.25">
      <c r="A15" s="89" t="s">
        <v>749</v>
      </c>
      <c r="B15" s="112" t="s">
        <v>331</v>
      </c>
      <c r="C15" t="s">
        <v>748</v>
      </c>
      <c r="D15" s="52" t="s">
        <v>747</v>
      </c>
      <c r="E15" s="124" t="s">
        <v>746</v>
      </c>
      <c r="F15" s="80">
        <v>3073286.4</v>
      </c>
      <c r="G15" s="79">
        <f si="0" t="shared"/>
        <v>64026.799999999996</v>
      </c>
      <c r="H15" s="159">
        <f si="1" t="shared"/>
        <v>7</v>
      </c>
      <c r="I15" s="149">
        <v>0.5</v>
      </c>
      <c r="J15" s="149">
        <v>1</v>
      </c>
      <c r="K15" s="149">
        <v>1</v>
      </c>
      <c r="L15" s="149">
        <v>0.5</v>
      </c>
      <c r="M15" s="149">
        <v>0.5</v>
      </c>
      <c r="N15" s="149">
        <v>1</v>
      </c>
      <c r="O15" s="149">
        <v>0.5</v>
      </c>
      <c r="P15" s="149">
        <v>0.5</v>
      </c>
      <c r="Q15" s="149">
        <v>0.5</v>
      </c>
      <c r="R15" s="149">
        <v>0.5</v>
      </c>
      <c r="S15" s="149">
        <v>0.5</v>
      </c>
      <c r="T15" s="149">
        <v>0</v>
      </c>
      <c r="U15" t="s">
        <v>485</v>
      </c>
    </row>
    <row r="16" spans="1:21" x14ac:dyDescent="0.25">
      <c r="A16" t="s">
        <v>545</v>
      </c>
      <c r="B16" s="112" t="s">
        <v>331</v>
      </c>
      <c r="C16" t="s">
        <v>745</v>
      </c>
      <c r="D16" s="55" t="s">
        <v>744</v>
      </c>
      <c r="E16" s="124" t="s">
        <v>362</v>
      </c>
      <c r="F16" s="80">
        <v>4831395.3600000003</v>
      </c>
      <c r="G16" s="79" t="s">
        <v>785</v>
      </c>
      <c r="H16" s="159">
        <f si="1" t="shared"/>
        <v>10</v>
      </c>
      <c r="I16" s="149">
        <v>0.5</v>
      </c>
      <c r="J16" s="149">
        <v>1</v>
      </c>
      <c r="K16" s="149">
        <v>1</v>
      </c>
      <c r="L16" s="149">
        <v>1</v>
      </c>
      <c r="M16" s="149">
        <v>1</v>
      </c>
      <c r="N16" s="149">
        <v>1</v>
      </c>
      <c r="O16" s="149">
        <v>0.5</v>
      </c>
      <c r="P16" s="149">
        <v>1.5</v>
      </c>
      <c r="Q16" s="149">
        <v>0.5</v>
      </c>
      <c r="R16" s="149">
        <v>0.5</v>
      </c>
      <c r="S16" s="149">
        <v>1</v>
      </c>
      <c r="T16" s="149">
        <v>0.5</v>
      </c>
      <c r="U16" t="s">
        <v>485</v>
      </c>
    </row>
    <row customFormat="1" r="17" s="112" spans="1:22" x14ac:dyDescent="0.25">
      <c r="A17" s="89" t="s">
        <v>722</v>
      </c>
      <c r="B17" s="112" t="s">
        <v>318</v>
      </c>
      <c r="C17" s="112" t="s">
        <v>743</v>
      </c>
      <c r="D17" s="118" t="s">
        <v>742</v>
      </c>
      <c r="E17" s="128" t="s">
        <v>365</v>
      </c>
      <c r="F17" s="116">
        <v>3231646</v>
      </c>
      <c r="G17" s="115">
        <f ref="G17:G28" si="2" t="shared">F17/E17</f>
        <v>53860.76666666667</v>
      </c>
      <c r="H17" s="159">
        <f si="1" t="shared"/>
        <v>8</v>
      </c>
      <c r="I17" s="150">
        <v>0.5</v>
      </c>
      <c r="J17" s="150">
        <v>0.5</v>
      </c>
      <c r="K17" s="150">
        <v>1</v>
      </c>
      <c r="L17" s="150">
        <v>0.5</v>
      </c>
      <c r="M17" s="150">
        <v>0.5</v>
      </c>
      <c r="N17" s="150">
        <v>0.5</v>
      </c>
      <c r="O17" s="150">
        <v>1</v>
      </c>
      <c r="P17" s="150">
        <v>1</v>
      </c>
      <c r="Q17" s="150">
        <v>1</v>
      </c>
      <c r="R17" s="150">
        <v>0</v>
      </c>
      <c r="S17" s="150">
        <v>1</v>
      </c>
      <c r="T17" s="150">
        <v>0.5</v>
      </c>
      <c r="U17" s="112" t="s">
        <v>484</v>
      </c>
    </row>
    <row r="18" spans="1:22" x14ac:dyDescent="0.25">
      <c r="A18" s="137" t="s">
        <v>431</v>
      </c>
      <c r="B18" t="s">
        <v>318</v>
      </c>
      <c r="C18" t="s">
        <v>741</v>
      </c>
      <c r="D18" s="52" t="s">
        <v>740</v>
      </c>
      <c r="E18" s="124" t="s">
        <v>739</v>
      </c>
      <c r="F18" s="80">
        <v>4719361.5199999996</v>
      </c>
      <c r="G18" s="79">
        <f si="2" t="shared"/>
        <v>8136.8302068965513</v>
      </c>
      <c r="H18" s="151" t="s">
        <v>702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22" x14ac:dyDescent="0.25">
      <c r="A19" s="89" t="s">
        <v>722</v>
      </c>
      <c r="B19" t="s">
        <v>318</v>
      </c>
      <c r="C19" t="s">
        <v>738</v>
      </c>
      <c r="D19" s="52" t="s">
        <v>737</v>
      </c>
      <c r="E19" s="124" t="s">
        <v>365</v>
      </c>
      <c r="F19" s="80">
        <v>5934867.1699999999</v>
      </c>
      <c r="G19" s="79">
        <f si="2" t="shared"/>
        <v>98914.452833333329</v>
      </c>
      <c r="H19" s="159">
        <f>SUM(I19:T19)</f>
        <v>3</v>
      </c>
      <c r="I19" s="149">
        <v>0.5</v>
      </c>
      <c r="J19" s="149">
        <v>0.5</v>
      </c>
      <c r="K19" s="149">
        <v>0.5</v>
      </c>
      <c r="L19" s="149">
        <v>0</v>
      </c>
      <c r="M19" s="149">
        <v>0</v>
      </c>
      <c r="N19" s="149">
        <v>0.5</v>
      </c>
      <c r="O19" s="149">
        <v>0</v>
      </c>
      <c r="P19" s="149">
        <v>0.5</v>
      </c>
      <c r="Q19" s="149">
        <v>0</v>
      </c>
      <c r="R19" s="149">
        <v>0.5</v>
      </c>
      <c r="S19" s="149">
        <v>0</v>
      </c>
      <c r="T19" s="149">
        <v>0</v>
      </c>
      <c r="U19" t="s">
        <v>484</v>
      </c>
    </row>
    <row r="20" spans="1:22" x14ac:dyDescent="0.25">
      <c r="A20" s="137" t="s">
        <v>431</v>
      </c>
      <c r="B20" t="s">
        <v>318</v>
      </c>
      <c r="C20" t="s">
        <v>736</v>
      </c>
      <c r="D20" s="52" t="s">
        <v>735</v>
      </c>
      <c r="E20" s="124" t="s">
        <v>734</v>
      </c>
      <c r="F20" s="80">
        <v>6073244.7999999998</v>
      </c>
      <c r="G20" s="79">
        <f si="2" t="shared"/>
        <v>253051.86666666667</v>
      </c>
      <c r="H20" s="159">
        <f>SUM(I20:T20)</f>
        <v>5.5</v>
      </c>
      <c r="I20" s="149">
        <v>0.5</v>
      </c>
      <c r="J20" s="149">
        <v>0.5</v>
      </c>
      <c r="K20" s="149">
        <v>0.5</v>
      </c>
      <c r="L20" s="149">
        <v>0.5</v>
      </c>
      <c r="M20" s="149">
        <v>0.5</v>
      </c>
      <c r="N20" s="149">
        <v>0.5</v>
      </c>
      <c r="O20" s="149">
        <v>0.5</v>
      </c>
      <c r="P20" s="149">
        <v>0.5</v>
      </c>
      <c r="Q20" s="149">
        <v>0.5</v>
      </c>
      <c r="R20" s="149">
        <v>0.5</v>
      </c>
      <c r="S20" s="149">
        <v>0.5</v>
      </c>
      <c r="T20" s="149">
        <v>0</v>
      </c>
      <c r="U20" t="s">
        <v>484</v>
      </c>
    </row>
    <row r="21" spans="1:22" x14ac:dyDescent="0.25">
      <c r="A21" s="137" t="s">
        <v>431</v>
      </c>
      <c r="B21" t="s">
        <v>318</v>
      </c>
      <c r="C21" t="s">
        <v>733</v>
      </c>
      <c r="D21" s="52" t="s">
        <v>732</v>
      </c>
      <c r="E21" s="124" t="s">
        <v>731</v>
      </c>
      <c r="F21" s="80">
        <v>5599152.96</v>
      </c>
      <c r="G21" s="79">
        <f si="2" t="shared"/>
        <v>23826.182808510639</v>
      </c>
      <c r="H21" s="151" t="s">
        <v>730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2" x14ac:dyDescent="0.25">
      <c r="A22" s="89" t="s">
        <v>722</v>
      </c>
      <c r="B22" s="112" t="s">
        <v>318</v>
      </c>
      <c r="C22" t="s">
        <v>729</v>
      </c>
      <c r="D22" s="52" t="s">
        <v>728</v>
      </c>
      <c r="E22" s="124" t="s">
        <v>727</v>
      </c>
      <c r="F22" s="80">
        <v>5639778.4000000004</v>
      </c>
      <c r="G22" s="79">
        <f si="2" t="shared"/>
        <v>125328.40888888889</v>
      </c>
      <c r="H22" s="159">
        <f ref="H22:H27" si="3" t="shared">SUM(I22:T22)</f>
        <v>1.5</v>
      </c>
      <c r="I22" s="149">
        <v>0.5</v>
      </c>
      <c r="J22" s="149">
        <v>0</v>
      </c>
      <c r="K22" s="149">
        <v>0.5</v>
      </c>
      <c r="L22" s="149">
        <v>0</v>
      </c>
      <c r="M22" s="149">
        <v>0</v>
      </c>
      <c r="N22" s="149">
        <v>0</v>
      </c>
      <c r="O22" s="149">
        <v>0</v>
      </c>
      <c r="P22" s="149">
        <v>0.5</v>
      </c>
      <c r="Q22" s="149">
        <v>0</v>
      </c>
      <c r="R22" s="149">
        <v>0</v>
      </c>
      <c r="S22" s="149">
        <v>0</v>
      </c>
      <c r="T22" s="149">
        <v>0</v>
      </c>
      <c r="U22" t="s">
        <v>485</v>
      </c>
    </row>
    <row r="23" spans="1:22" x14ac:dyDescent="0.25">
      <c r="A23" s="89" t="s">
        <v>722</v>
      </c>
      <c r="B23" s="112" t="s">
        <v>318</v>
      </c>
      <c r="C23" t="s">
        <v>726</v>
      </c>
      <c r="D23" s="52" t="s">
        <v>725</v>
      </c>
      <c r="E23" s="124" t="s">
        <v>724</v>
      </c>
      <c r="F23" s="80">
        <v>5945261</v>
      </c>
      <c r="G23" s="79">
        <f si="2" t="shared"/>
        <v>148631.52499999999</v>
      </c>
      <c r="H23" s="159">
        <f si="3" t="shared"/>
        <v>3</v>
      </c>
      <c r="I23" s="149">
        <v>0.5</v>
      </c>
      <c r="J23" s="149">
        <v>0.5</v>
      </c>
      <c r="K23" s="149">
        <v>0.5</v>
      </c>
      <c r="L23" s="149">
        <v>0</v>
      </c>
      <c r="M23" s="149">
        <v>0.5</v>
      </c>
      <c r="N23" s="149">
        <v>0</v>
      </c>
      <c r="O23" s="149">
        <v>0.5</v>
      </c>
      <c r="P23" s="149">
        <v>0.5</v>
      </c>
      <c r="Q23" s="149">
        <v>0</v>
      </c>
      <c r="R23" s="149">
        <v>0</v>
      </c>
      <c r="S23" s="149">
        <v>0</v>
      </c>
      <c r="T23" s="149" t="s">
        <v>723</v>
      </c>
      <c r="U23" t="s">
        <v>485</v>
      </c>
    </row>
    <row r="24" spans="1:22" x14ac:dyDescent="0.25">
      <c r="A24" s="89" t="s">
        <v>722</v>
      </c>
      <c r="B24" s="112" t="s">
        <v>318</v>
      </c>
      <c r="C24" t="s">
        <v>721</v>
      </c>
      <c r="D24" s="52" t="s">
        <v>720</v>
      </c>
      <c r="E24" s="124" t="s">
        <v>719</v>
      </c>
      <c r="F24" s="80">
        <v>5924206.6200000001</v>
      </c>
      <c r="G24" s="79">
        <f si="2" t="shared"/>
        <v>197473.554</v>
      </c>
      <c r="H24" s="159">
        <f si="3" t="shared"/>
        <v>5.5</v>
      </c>
      <c r="I24" s="149">
        <v>0.5</v>
      </c>
      <c r="J24" s="149">
        <v>0.5</v>
      </c>
      <c r="K24" s="149">
        <v>0.5</v>
      </c>
      <c r="L24" s="149">
        <v>1</v>
      </c>
      <c r="M24" s="149">
        <v>0.5</v>
      </c>
      <c r="N24" s="149">
        <v>0.5</v>
      </c>
      <c r="O24" s="149">
        <v>0</v>
      </c>
      <c r="P24" s="149">
        <v>1</v>
      </c>
      <c r="Q24" s="149">
        <v>0.5</v>
      </c>
      <c r="R24" s="149">
        <v>0.5</v>
      </c>
      <c r="S24" s="149">
        <v>0</v>
      </c>
      <c r="T24" s="149">
        <v>0</v>
      </c>
      <c r="U24" t="s">
        <v>485</v>
      </c>
    </row>
    <row r="25" spans="1:22" x14ac:dyDescent="0.25">
      <c r="A25" s="137" t="s">
        <v>431</v>
      </c>
      <c r="B25" s="112" t="s">
        <v>318</v>
      </c>
      <c r="C25" t="s">
        <v>718</v>
      </c>
      <c r="D25" s="52" t="s">
        <v>717</v>
      </c>
      <c r="E25" s="124" t="s">
        <v>613</v>
      </c>
      <c r="F25" s="80">
        <v>4660174</v>
      </c>
      <c r="G25" s="79">
        <f si="2" t="shared"/>
        <v>46601.74</v>
      </c>
      <c r="H25" s="159">
        <f si="3" t="shared"/>
        <v>1.5</v>
      </c>
      <c r="I25" s="149">
        <v>0</v>
      </c>
      <c r="J25" s="149">
        <v>0</v>
      </c>
      <c r="K25" s="149">
        <v>0.5</v>
      </c>
      <c r="L25" s="149">
        <v>0</v>
      </c>
      <c r="M25" s="149">
        <v>0</v>
      </c>
      <c r="N25" s="149">
        <v>0</v>
      </c>
      <c r="O25" s="149">
        <v>0</v>
      </c>
      <c r="P25" s="149">
        <v>1</v>
      </c>
      <c r="Q25" s="149">
        <v>0</v>
      </c>
      <c r="R25" s="149">
        <v>0</v>
      </c>
      <c r="S25" s="149">
        <v>0</v>
      </c>
      <c r="T25" s="149">
        <v>0</v>
      </c>
      <c r="U25" t="s">
        <v>485</v>
      </c>
    </row>
    <row r="26" spans="1:22" x14ac:dyDescent="0.25">
      <c r="A26" s="137" t="s">
        <v>431</v>
      </c>
      <c r="B26" s="112" t="s">
        <v>318</v>
      </c>
      <c r="C26" t="s">
        <v>716</v>
      </c>
      <c r="D26" s="52" t="s">
        <v>715</v>
      </c>
      <c r="E26" s="124" t="s">
        <v>714</v>
      </c>
      <c r="F26" s="80">
        <v>5333564</v>
      </c>
      <c r="G26" s="79">
        <f si="2" t="shared"/>
        <v>42668.512000000002</v>
      </c>
      <c r="H26" s="159">
        <f si="3" t="shared"/>
        <v>2.5</v>
      </c>
      <c r="I26" s="149">
        <v>0.5</v>
      </c>
      <c r="J26" s="149">
        <v>0</v>
      </c>
      <c r="K26" s="149">
        <v>0.5</v>
      </c>
      <c r="L26" s="149">
        <v>0.5</v>
      </c>
      <c r="M26" s="149">
        <v>0</v>
      </c>
      <c r="N26" s="149">
        <v>0</v>
      </c>
      <c r="O26" s="149">
        <v>0</v>
      </c>
      <c r="P26" s="149">
        <v>0.5</v>
      </c>
      <c r="Q26" s="149">
        <v>0</v>
      </c>
      <c r="R26" s="149">
        <v>0</v>
      </c>
      <c r="S26" s="149">
        <v>0</v>
      </c>
      <c r="T26" s="149">
        <v>0.5</v>
      </c>
      <c r="U26" t="s">
        <v>485</v>
      </c>
    </row>
    <row r="27" spans="1:22" x14ac:dyDescent="0.25">
      <c r="A27" s="137" t="s">
        <v>428</v>
      </c>
      <c r="B27" t="s">
        <v>309</v>
      </c>
      <c r="C27" t="s">
        <v>713</v>
      </c>
      <c r="D27" s="82" t="s">
        <v>712</v>
      </c>
      <c r="E27" s="123" t="s">
        <v>621</v>
      </c>
      <c r="F27" s="80">
        <v>3415500</v>
      </c>
      <c r="G27" s="79">
        <f si="2" t="shared"/>
        <v>17077.5</v>
      </c>
      <c r="H27" s="159">
        <f si="3" t="shared"/>
        <v>5.5</v>
      </c>
      <c r="I27" s="149">
        <v>0.5</v>
      </c>
      <c r="J27" s="149">
        <v>0.5</v>
      </c>
      <c r="K27" s="149">
        <v>0.5</v>
      </c>
      <c r="L27" s="149">
        <v>0.5</v>
      </c>
      <c r="M27" s="149">
        <v>0.5</v>
      </c>
      <c r="N27" s="149">
        <v>1</v>
      </c>
      <c r="O27" s="149">
        <v>0</v>
      </c>
      <c r="P27" s="149">
        <v>0.5</v>
      </c>
      <c r="Q27" s="149">
        <v>0.5</v>
      </c>
      <c r="R27" s="149">
        <v>0.5</v>
      </c>
      <c r="S27" s="149">
        <v>0.5</v>
      </c>
      <c r="T27" s="149">
        <v>0</v>
      </c>
      <c r="U27" t="s">
        <v>485</v>
      </c>
    </row>
    <row r="28" spans="1:22" x14ac:dyDescent="0.25">
      <c r="A28" s="137" t="s">
        <v>428</v>
      </c>
      <c r="B28" t="s">
        <v>309</v>
      </c>
      <c r="C28" t="s">
        <v>711</v>
      </c>
      <c r="D28" s="82" t="s">
        <v>710</v>
      </c>
      <c r="E28" s="123" t="s">
        <v>311</v>
      </c>
      <c r="F28" s="80">
        <v>5982816</v>
      </c>
      <c r="G28" s="79">
        <f si="2" t="shared"/>
        <v>260122.4347826087</v>
      </c>
      <c r="H28" s="151" t="s">
        <v>702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V28" s="140"/>
    </row>
    <row r="29" spans="1:22" x14ac:dyDescent="0.25">
      <c r="A29" s="137" t="s">
        <v>428</v>
      </c>
      <c r="B29" t="s">
        <v>309</v>
      </c>
      <c r="C29" t="s">
        <v>709</v>
      </c>
      <c r="D29" s="82" t="s">
        <v>708</v>
      </c>
      <c r="E29" s="123" t="s">
        <v>362</v>
      </c>
      <c r="F29" s="80">
        <v>5998221.96</v>
      </c>
      <c r="G29" s="121" t="s">
        <v>785</v>
      </c>
      <c r="H29" s="151" t="s">
        <v>702</v>
      </c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V29" s="140"/>
    </row>
    <row r="30" spans="1:22" x14ac:dyDescent="0.25">
      <c r="A30" s="137" t="s">
        <v>428</v>
      </c>
      <c r="B30" s="112" t="s">
        <v>309</v>
      </c>
      <c r="C30" t="s">
        <v>707</v>
      </c>
      <c r="D30" s="82" t="s">
        <v>706</v>
      </c>
      <c r="E30" s="123" t="s">
        <v>613</v>
      </c>
      <c r="F30" s="80">
        <v>5876028</v>
      </c>
      <c r="G30" s="79">
        <v>58760.28</v>
      </c>
      <c r="H30" s="159">
        <f>SUM(I30:T30)</f>
        <v>4</v>
      </c>
      <c r="I30" s="152">
        <v>0.5</v>
      </c>
      <c r="J30" s="152">
        <v>0.5</v>
      </c>
      <c r="K30" s="152"/>
      <c r="L30" s="152">
        <v>0</v>
      </c>
      <c r="M30" s="152">
        <v>0.5</v>
      </c>
      <c r="N30" s="152">
        <v>0.5</v>
      </c>
      <c r="O30" s="152">
        <v>0</v>
      </c>
      <c r="P30" s="152">
        <v>0.5</v>
      </c>
      <c r="Q30" s="152">
        <v>0.5</v>
      </c>
      <c r="R30" s="152">
        <v>0.5</v>
      </c>
      <c r="S30" s="152">
        <v>0.5</v>
      </c>
      <c r="T30" s="152">
        <v>0</v>
      </c>
      <c r="U30" t="s">
        <v>485</v>
      </c>
      <c r="V30" s="139"/>
    </row>
    <row r="31" spans="1:22" x14ac:dyDescent="0.25">
      <c r="A31" s="137" t="s">
        <v>428</v>
      </c>
      <c r="B31" s="112" t="s">
        <v>309</v>
      </c>
      <c r="C31" t="s">
        <v>705</v>
      </c>
      <c r="D31" s="82" t="s">
        <v>704</v>
      </c>
      <c r="E31" s="123" t="s">
        <v>703</v>
      </c>
      <c r="F31" s="80">
        <v>3826504</v>
      </c>
      <c r="G31" s="79">
        <v>25510.026666666668</v>
      </c>
      <c r="H31" s="151" t="s">
        <v>702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customFormat="1" r="32" s="141" spans="1:22" x14ac:dyDescent="0.25">
      <c r="G32" s="142" t="s">
        <v>780</v>
      </c>
      <c r="H32" s="153">
        <f ref="H32:T32" si="4" t="shared">SUM(H2:H31)</f>
        <v>147</v>
      </c>
      <c r="I32" s="153">
        <f si="4" t="shared"/>
        <v>14</v>
      </c>
      <c r="J32" s="153">
        <f si="4" t="shared"/>
        <v>16</v>
      </c>
      <c r="K32" s="153">
        <f si="4" t="shared"/>
        <v>17</v>
      </c>
      <c r="L32" s="153">
        <f si="4" t="shared"/>
        <v>13</v>
      </c>
      <c r="M32" s="153">
        <f si="4" t="shared"/>
        <v>13</v>
      </c>
      <c r="N32" s="153">
        <f si="4" t="shared"/>
        <v>14.5</v>
      </c>
      <c r="O32" s="153">
        <f si="4" t="shared"/>
        <v>9.5</v>
      </c>
      <c r="P32" s="153">
        <f si="4" t="shared"/>
        <v>21</v>
      </c>
      <c r="Q32" s="153">
        <f si="4" t="shared"/>
        <v>10</v>
      </c>
      <c r="R32" s="153">
        <f si="4" t="shared"/>
        <v>7</v>
      </c>
      <c r="S32" s="153">
        <f si="4" t="shared"/>
        <v>8.5</v>
      </c>
      <c r="T32" s="153">
        <f si="4" t="shared"/>
        <v>3.5</v>
      </c>
    </row>
    <row customFormat="1" r="33" s="141" spans="7:20" x14ac:dyDescent="0.25">
      <c r="G33" s="142" t="s">
        <v>701</v>
      </c>
      <c r="H33" s="153">
        <f>H32/25</f>
        <v>5.88</v>
      </c>
      <c r="I33" s="153">
        <f ref="I33:T33" si="5" t="shared">I32/25</f>
        <v>0.56000000000000005</v>
      </c>
      <c r="J33" s="153">
        <f si="5" t="shared"/>
        <v>0.64</v>
      </c>
      <c r="K33" s="153">
        <f si="5" t="shared"/>
        <v>0.68</v>
      </c>
      <c r="L33" s="153">
        <f si="5" t="shared"/>
        <v>0.52</v>
      </c>
      <c r="M33" s="153">
        <f si="5" t="shared"/>
        <v>0.52</v>
      </c>
      <c r="N33" s="153">
        <f si="5" t="shared"/>
        <v>0.57999999999999996</v>
      </c>
      <c r="O33" s="153">
        <f si="5" t="shared"/>
        <v>0.38</v>
      </c>
      <c r="P33" s="153">
        <f si="5" t="shared"/>
        <v>0.84</v>
      </c>
      <c r="Q33" s="153">
        <f si="5" t="shared"/>
        <v>0.4</v>
      </c>
      <c r="R33" s="153">
        <f si="5" t="shared"/>
        <v>0.28000000000000003</v>
      </c>
      <c r="S33" s="153">
        <f si="5" t="shared"/>
        <v>0.34</v>
      </c>
      <c r="T33" s="153">
        <f si="5" t="shared"/>
        <v>0.14000000000000001</v>
      </c>
    </row>
  </sheetData>
  <autoFilter ref="A1:AL33"/>
  <pageMargins bottom="0.78740157499999996" footer="0.3" header="0.3" left="0.7" right="0.7" top="0.78740157499999996"/>
  <pageSetup orientation="portrait" paperSize="9" r:id="rId1" verticalDpi="0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U33"/>
  <sheetViews>
    <sheetView topLeftCell="D10" workbookViewId="0">
      <selection activeCell="H33" sqref="H33"/>
    </sheetView>
  </sheetViews>
  <sheetFormatPr defaultRowHeight="15" x14ac:dyDescent="0.25"/>
  <cols>
    <col min="3" max="3" bestFit="true" customWidth="true" width="36.7109375" collapsed="false"/>
    <col min="4" max="4" customWidth="true" width="25.42578125" collapsed="false"/>
    <col min="5" max="5" customWidth="true" hidden="true" width="9.140625" collapsed="false"/>
    <col min="6" max="6" customWidth="true" hidden="true" width="16.7109375" collapsed="false"/>
    <col min="7" max="7" customWidth="true" width="13.28515625" collapsed="false"/>
  </cols>
  <sheetData>
    <row ht="52.5" r="1" spans="1:21" x14ac:dyDescent="0.25">
      <c r="A1" s="93" t="s">
        <v>479</v>
      </c>
      <c r="B1" s="93" t="s">
        <v>480</v>
      </c>
      <c r="C1" s="93" t="s">
        <v>358</v>
      </c>
      <c r="D1" s="53" t="s">
        <v>357</v>
      </c>
      <c r="E1" s="93" t="s">
        <v>356</v>
      </c>
      <c r="F1" s="93" t="s">
        <v>355</v>
      </c>
      <c r="G1" s="93" t="s">
        <v>354</v>
      </c>
      <c r="H1" s="2" t="s">
        <v>18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518</v>
      </c>
    </row>
    <row customFormat="1" r="2" s="160" spans="1:21" x14ac:dyDescent="0.25">
      <c r="A2" s="160" t="s">
        <v>439</v>
      </c>
      <c r="B2" s="160" t="s">
        <v>331</v>
      </c>
      <c r="C2" s="160" t="s">
        <v>825</v>
      </c>
      <c r="D2" s="147" t="s">
        <v>824</v>
      </c>
      <c r="E2" s="128" t="s">
        <v>621</v>
      </c>
      <c r="F2" s="162">
        <v>3807447</v>
      </c>
      <c r="G2" s="161">
        <f ref="G2:G9" si="0" t="shared">F2/E2</f>
        <v>19037.235000000001</v>
      </c>
      <c r="H2" s="180">
        <f ref="H2:H29" si="1" t="shared">SUM(I2:T2)</f>
        <v>8</v>
      </c>
      <c r="I2" s="160">
        <v>1</v>
      </c>
      <c r="J2" s="160">
        <v>2</v>
      </c>
      <c r="K2" s="160">
        <v>1</v>
      </c>
      <c r="L2" s="160">
        <v>0.5</v>
      </c>
      <c r="M2" s="160">
        <v>0.5</v>
      </c>
      <c r="N2" s="160">
        <v>0.5</v>
      </c>
      <c r="O2" s="160">
        <v>0.5</v>
      </c>
      <c r="P2" s="160">
        <v>0.5</v>
      </c>
      <c r="Q2" s="160">
        <v>0.5</v>
      </c>
      <c r="R2" s="160">
        <v>0.5</v>
      </c>
      <c r="S2" s="160">
        <v>0</v>
      </c>
      <c r="T2" s="160">
        <v>0.5</v>
      </c>
      <c r="U2" s="160" t="s">
        <v>484</v>
      </c>
    </row>
    <row r="3" spans="1:21" x14ac:dyDescent="0.25">
      <c r="A3" t="s">
        <v>439</v>
      </c>
      <c r="B3" t="s">
        <v>331</v>
      </c>
      <c r="C3" t="s">
        <v>823</v>
      </c>
      <c r="D3" s="52" t="s">
        <v>822</v>
      </c>
      <c r="E3" s="124" t="s">
        <v>621</v>
      </c>
      <c r="F3" s="80">
        <v>6477286.8799999999</v>
      </c>
      <c r="G3" s="79">
        <f si="0" t="shared"/>
        <v>32386.434399999998</v>
      </c>
      <c r="H3" s="54">
        <f si="1" t="shared"/>
        <v>3.5</v>
      </c>
      <c r="I3">
        <v>0.5</v>
      </c>
      <c r="J3">
        <v>0.5</v>
      </c>
      <c r="K3">
        <v>0.5</v>
      </c>
      <c r="L3">
        <v>0.5</v>
      </c>
      <c r="M3">
        <v>0.5</v>
      </c>
      <c r="N3">
        <v>0.5</v>
      </c>
      <c r="O3">
        <v>0.5</v>
      </c>
      <c r="P3">
        <v>0</v>
      </c>
      <c r="Q3">
        <v>0</v>
      </c>
      <c r="R3">
        <v>0</v>
      </c>
      <c r="S3">
        <v>0</v>
      </c>
      <c r="T3">
        <v>0</v>
      </c>
      <c r="U3" t="s">
        <v>484</v>
      </c>
    </row>
    <row r="4" spans="1:21" x14ac:dyDescent="0.25">
      <c r="A4" s="137" t="s">
        <v>431</v>
      </c>
      <c r="B4" t="s">
        <v>331</v>
      </c>
      <c r="C4" t="s">
        <v>821</v>
      </c>
      <c r="D4" s="52" t="s">
        <v>820</v>
      </c>
      <c r="E4" s="124" t="s">
        <v>812</v>
      </c>
      <c r="F4" s="80">
        <v>3786670.4</v>
      </c>
      <c r="G4" s="79">
        <f si="0" t="shared"/>
        <v>65287.42068965517</v>
      </c>
      <c r="H4" s="54">
        <f si="1" t="shared"/>
        <v>4.5</v>
      </c>
      <c r="I4">
        <v>1</v>
      </c>
      <c r="J4">
        <v>0.5</v>
      </c>
      <c r="K4">
        <v>0.5</v>
      </c>
      <c r="L4">
        <v>0.5</v>
      </c>
      <c r="M4">
        <v>0.5</v>
      </c>
      <c r="N4">
        <v>0.5</v>
      </c>
      <c r="O4">
        <v>0.5</v>
      </c>
      <c r="P4">
        <v>0.5</v>
      </c>
      <c r="Q4">
        <v>0</v>
      </c>
      <c r="R4">
        <v>0</v>
      </c>
      <c r="S4">
        <v>0</v>
      </c>
      <c r="T4">
        <v>0</v>
      </c>
      <c r="U4" t="s">
        <v>484</v>
      </c>
    </row>
    <row r="5" spans="1:21" x14ac:dyDescent="0.25">
      <c r="A5" t="s">
        <v>439</v>
      </c>
      <c r="B5" t="s">
        <v>331</v>
      </c>
      <c r="C5" t="s">
        <v>819</v>
      </c>
      <c r="D5" s="52" t="s">
        <v>818</v>
      </c>
      <c r="E5" s="124" t="s">
        <v>817</v>
      </c>
      <c r="F5" s="80">
        <v>7435937.6399999997</v>
      </c>
      <c r="G5" s="79">
        <f si="0" t="shared"/>
        <v>55492.071940298505</v>
      </c>
      <c r="H5" s="54">
        <f si="1" t="shared"/>
        <v>4</v>
      </c>
      <c r="I5">
        <v>0.5</v>
      </c>
      <c r="J5">
        <v>0.5</v>
      </c>
      <c r="K5">
        <v>0.5</v>
      </c>
      <c r="L5">
        <v>0.5</v>
      </c>
      <c r="M5">
        <v>0.5</v>
      </c>
      <c r="N5">
        <v>0.5</v>
      </c>
      <c r="O5">
        <v>0.5</v>
      </c>
      <c r="P5">
        <v>0.5</v>
      </c>
      <c r="Q5">
        <v>0</v>
      </c>
      <c r="R5">
        <v>0</v>
      </c>
      <c r="S5">
        <v>0</v>
      </c>
      <c r="T5">
        <v>0</v>
      </c>
      <c r="U5" t="s">
        <v>484</v>
      </c>
    </row>
    <row r="6" spans="1:21" x14ac:dyDescent="0.25">
      <c r="A6" s="137" t="s">
        <v>431</v>
      </c>
      <c r="B6" t="s">
        <v>331</v>
      </c>
      <c r="C6" t="s">
        <v>816</v>
      </c>
      <c r="D6" s="52" t="s">
        <v>815</v>
      </c>
      <c r="E6" s="124" t="s">
        <v>703</v>
      </c>
      <c r="F6" s="80">
        <v>7965814.5999999996</v>
      </c>
      <c r="G6" s="79">
        <f si="0" t="shared"/>
        <v>53105.430666666667</v>
      </c>
      <c r="H6" s="54">
        <f si="1" t="shared"/>
        <v>4.5</v>
      </c>
      <c r="I6">
        <v>0.5</v>
      </c>
      <c r="J6">
        <v>0.5</v>
      </c>
      <c r="K6">
        <v>0.5</v>
      </c>
      <c r="L6">
        <v>0.5</v>
      </c>
      <c r="M6">
        <v>0.5</v>
      </c>
      <c r="N6">
        <v>0.5</v>
      </c>
      <c r="O6">
        <v>1</v>
      </c>
      <c r="P6">
        <v>0.5</v>
      </c>
      <c r="Q6">
        <v>0</v>
      </c>
      <c r="R6">
        <v>0</v>
      </c>
      <c r="S6">
        <v>0</v>
      </c>
      <c r="T6">
        <v>0</v>
      </c>
      <c r="U6" t="s">
        <v>484</v>
      </c>
    </row>
    <row r="7" spans="1:21" x14ac:dyDescent="0.25">
      <c r="A7" t="s">
        <v>439</v>
      </c>
      <c r="B7" t="s">
        <v>331</v>
      </c>
      <c r="C7" t="s">
        <v>814</v>
      </c>
      <c r="D7" s="52" t="s">
        <v>813</v>
      </c>
      <c r="E7" s="124" t="s">
        <v>812</v>
      </c>
      <c r="F7" s="80">
        <v>2958150.14</v>
      </c>
      <c r="G7" s="79">
        <f si="0" t="shared"/>
        <v>51002.588620689654</v>
      </c>
      <c r="H7" s="54">
        <f si="1" t="shared"/>
        <v>4.5</v>
      </c>
      <c r="I7">
        <v>0.5</v>
      </c>
      <c r="J7">
        <v>0.5</v>
      </c>
      <c r="K7">
        <v>1</v>
      </c>
      <c r="L7">
        <v>0.5</v>
      </c>
      <c r="M7">
        <v>0.5</v>
      </c>
      <c r="N7">
        <v>0.5</v>
      </c>
      <c r="O7">
        <v>0.5</v>
      </c>
      <c r="P7">
        <v>0.5</v>
      </c>
      <c r="Q7">
        <v>0</v>
      </c>
      <c r="R7">
        <v>0</v>
      </c>
      <c r="S7">
        <v>0</v>
      </c>
      <c r="T7">
        <v>0</v>
      </c>
      <c r="U7" t="s">
        <v>484</v>
      </c>
    </row>
    <row r="8" spans="1:21" x14ac:dyDescent="0.25">
      <c r="A8" t="s">
        <v>439</v>
      </c>
      <c r="B8" t="s">
        <v>331</v>
      </c>
      <c r="C8" t="s">
        <v>811</v>
      </c>
      <c r="D8" s="52" t="s">
        <v>810</v>
      </c>
      <c r="E8" s="124" t="s">
        <v>727</v>
      </c>
      <c r="F8" s="80">
        <v>5095207.2</v>
      </c>
      <c r="G8" s="79">
        <f si="0" t="shared"/>
        <v>113226.82666666668</v>
      </c>
      <c r="H8" s="54">
        <f si="1" t="shared"/>
        <v>3.5</v>
      </c>
      <c r="I8">
        <v>0.5</v>
      </c>
      <c r="J8">
        <v>0.5</v>
      </c>
      <c r="K8">
        <v>0.5</v>
      </c>
      <c r="L8">
        <v>0.5</v>
      </c>
      <c r="M8">
        <v>0.5</v>
      </c>
      <c r="N8">
        <v>0.5</v>
      </c>
      <c r="O8">
        <v>0</v>
      </c>
      <c r="P8">
        <v>0.5</v>
      </c>
      <c r="Q8">
        <v>0</v>
      </c>
      <c r="R8">
        <v>0</v>
      </c>
      <c r="S8">
        <v>0</v>
      </c>
      <c r="T8">
        <v>0</v>
      </c>
      <c r="U8" t="s">
        <v>484</v>
      </c>
    </row>
    <row r="9" spans="1:21" x14ac:dyDescent="0.25">
      <c r="A9" t="s">
        <v>439</v>
      </c>
      <c r="B9" t="s">
        <v>331</v>
      </c>
      <c r="C9" t="s">
        <v>809</v>
      </c>
      <c r="D9" s="52" t="s">
        <v>808</v>
      </c>
      <c r="E9" s="124" t="s">
        <v>807</v>
      </c>
      <c r="F9" s="80">
        <v>3080602.4</v>
      </c>
      <c r="G9" s="79">
        <f si="0" t="shared"/>
        <v>8929.28231884058</v>
      </c>
      <c r="H9" s="54">
        <f si="1" t="shared"/>
        <v>4.5</v>
      </c>
      <c r="I9">
        <v>0.5</v>
      </c>
      <c r="J9">
        <v>1</v>
      </c>
      <c r="K9">
        <v>0.5</v>
      </c>
      <c r="L9">
        <v>0.5</v>
      </c>
      <c r="M9">
        <v>0.5</v>
      </c>
      <c r="N9">
        <v>0.5</v>
      </c>
      <c r="O9">
        <v>0</v>
      </c>
      <c r="P9">
        <v>0</v>
      </c>
      <c r="Q9">
        <v>0.5</v>
      </c>
      <c r="R9">
        <v>0</v>
      </c>
      <c r="S9">
        <v>0.5</v>
      </c>
      <c r="T9">
        <v>0</v>
      </c>
      <c r="U9" t="s">
        <v>484</v>
      </c>
    </row>
    <row r="10" spans="1:21" x14ac:dyDescent="0.25">
      <c r="A10" t="s">
        <v>439</v>
      </c>
      <c r="B10" t="s">
        <v>331</v>
      </c>
      <c r="C10" t="s">
        <v>826</v>
      </c>
      <c r="D10" s="55" t="s">
        <v>827</v>
      </c>
      <c r="E10" s="124" t="s">
        <v>828</v>
      </c>
      <c r="F10" s="80">
        <v>4590478</v>
      </c>
      <c r="G10" s="79">
        <f ref="G10:G16" si="2" t="shared">F10/E10</f>
        <v>51005.311111111114</v>
      </c>
      <c r="H10" s="130">
        <f si="1" t="shared"/>
        <v>8.5</v>
      </c>
      <c r="I10">
        <v>1</v>
      </c>
      <c r="J10">
        <v>1</v>
      </c>
      <c r="K10">
        <v>1</v>
      </c>
      <c r="L10">
        <v>0.5</v>
      </c>
      <c r="M10">
        <v>1</v>
      </c>
      <c r="N10">
        <v>0.5</v>
      </c>
      <c r="O10">
        <v>1</v>
      </c>
      <c r="P10">
        <v>1</v>
      </c>
      <c r="Q10">
        <v>0.5</v>
      </c>
      <c r="R10">
        <v>0</v>
      </c>
      <c r="S10">
        <v>0.5</v>
      </c>
      <c r="T10">
        <v>0.5</v>
      </c>
      <c r="U10" t="s">
        <v>485</v>
      </c>
    </row>
    <row r="11" spans="1:21" x14ac:dyDescent="0.25">
      <c r="A11" t="s">
        <v>439</v>
      </c>
      <c r="B11" t="s">
        <v>331</v>
      </c>
      <c r="C11" t="s">
        <v>829</v>
      </c>
      <c r="D11" s="52" t="s">
        <v>830</v>
      </c>
      <c r="E11" s="124" t="s">
        <v>653</v>
      </c>
      <c r="F11" s="80">
        <v>4856315.84</v>
      </c>
      <c r="G11" s="79">
        <f si="2" t="shared"/>
        <v>40469.298666666662</v>
      </c>
      <c r="H11" s="130">
        <f si="1" t="shared"/>
        <v>6.5</v>
      </c>
      <c r="I11">
        <v>0.5</v>
      </c>
      <c r="J11">
        <v>1</v>
      </c>
      <c r="K11">
        <v>0.5</v>
      </c>
      <c r="L11">
        <v>1</v>
      </c>
      <c r="M11">
        <v>0.5</v>
      </c>
      <c r="N11">
        <v>0.5</v>
      </c>
      <c r="O11">
        <v>1</v>
      </c>
      <c r="P11">
        <v>0.5</v>
      </c>
      <c r="Q11">
        <v>0</v>
      </c>
      <c r="R11">
        <v>0</v>
      </c>
      <c r="S11">
        <v>0.5</v>
      </c>
      <c r="T11">
        <v>0.5</v>
      </c>
      <c r="U11" t="s">
        <v>485</v>
      </c>
    </row>
    <row r="12" spans="1:21" x14ac:dyDescent="0.25">
      <c r="A12" s="137" t="s">
        <v>428</v>
      </c>
      <c r="B12" t="s">
        <v>331</v>
      </c>
      <c r="C12" t="s">
        <v>831</v>
      </c>
      <c r="D12" s="52" t="s">
        <v>832</v>
      </c>
      <c r="E12" s="124" t="s">
        <v>828</v>
      </c>
      <c r="F12" s="80">
        <v>7881743.5999999996</v>
      </c>
      <c r="G12" s="79">
        <f si="2" t="shared"/>
        <v>87574.928888888884</v>
      </c>
      <c r="H12" s="130">
        <f si="1" t="shared"/>
        <v>2.5</v>
      </c>
      <c r="I12">
        <v>0.5</v>
      </c>
      <c r="J12">
        <v>0.5</v>
      </c>
      <c r="K12">
        <v>0</v>
      </c>
      <c r="L12">
        <v>0.5</v>
      </c>
      <c r="M12">
        <v>0</v>
      </c>
      <c r="N12">
        <v>0</v>
      </c>
      <c r="O12">
        <v>0.5</v>
      </c>
      <c r="P12">
        <v>0</v>
      </c>
      <c r="Q12">
        <v>0</v>
      </c>
      <c r="R12">
        <v>0</v>
      </c>
      <c r="S12">
        <v>0.5</v>
      </c>
      <c r="T12">
        <v>0</v>
      </c>
      <c r="U12" t="s">
        <v>485</v>
      </c>
    </row>
    <row r="13" spans="1:21" x14ac:dyDescent="0.25">
      <c r="A13" t="s">
        <v>439</v>
      </c>
      <c r="B13" t="s">
        <v>331</v>
      </c>
      <c r="C13" t="s">
        <v>834</v>
      </c>
      <c r="D13" s="52" t="s">
        <v>835</v>
      </c>
      <c r="E13" s="124" t="s">
        <v>653</v>
      </c>
      <c r="F13" s="80">
        <v>7684989</v>
      </c>
      <c r="G13" s="79">
        <f si="2" t="shared"/>
        <v>64041.574999999997</v>
      </c>
      <c r="H13" s="130">
        <f si="1" t="shared"/>
        <v>7.5</v>
      </c>
      <c r="I13">
        <v>0.5</v>
      </c>
      <c r="J13">
        <v>1</v>
      </c>
      <c r="K13">
        <v>0.5</v>
      </c>
      <c r="L13">
        <v>0.5</v>
      </c>
      <c r="M13">
        <v>0.5</v>
      </c>
      <c r="N13">
        <v>0.5</v>
      </c>
      <c r="O13">
        <v>1</v>
      </c>
      <c r="P13">
        <v>0.5</v>
      </c>
      <c r="Q13">
        <v>0.5</v>
      </c>
      <c r="R13">
        <v>0.5</v>
      </c>
      <c r="S13">
        <v>0.5</v>
      </c>
      <c r="T13">
        <v>1</v>
      </c>
      <c r="U13" t="s">
        <v>485</v>
      </c>
    </row>
    <row r="14" spans="1:21" x14ac:dyDescent="0.25">
      <c r="A14" t="s">
        <v>439</v>
      </c>
      <c r="B14" t="s">
        <v>331</v>
      </c>
      <c r="C14" t="s">
        <v>836</v>
      </c>
      <c r="D14" s="52" t="s">
        <v>837</v>
      </c>
      <c r="E14" s="124" t="s">
        <v>838</v>
      </c>
      <c r="F14" s="80">
        <v>4846514.8</v>
      </c>
      <c r="G14" s="79">
        <f si="2" t="shared"/>
        <v>36716.02121212121</v>
      </c>
      <c r="H14" s="130">
        <f si="1" t="shared"/>
        <v>7.5</v>
      </c>
      <c r="I14">
        <v>0.5</v>
      </c>
      <c r="J14">
        <v>1</v>
      </c>
      <c r="K14">
        <v>0.5</v>
      </c>
      <c r="L14">
        <v>0.5</v>
      </c>
      <c r="M14">
        <v>0.5</v>
      </c>
      <c r="N14">
        <v>0.5</v>
      </c>
      <c r="O14">
        <v>1</v>
      </c>
      <c r="P14">
        <v>2</v>
      </c>
      <c r="Q14">
        <v>0.5</v>
      </c>
      <c r="R14">
        <v>0</v>
      </c>
      <c r="S14">
        <v>0</v>
      </c>
      <c r="T14">
        <v>0.5</v>
      </c>
      <c r="U14" t="s">
        <v>485</v>
      </c>
    </row>
    <row r="15" spans="1:21" x14ac:dyDescent="0.25">
      <c r="A15" t="s">
        <v>439</v>
      </c>
      <c r="B15" t="s">
        <v>331</v>
      </c>
      <c r="C15" t="s">
        <v>839</v>
      </c>
      <c r="D15" s="55" t="s">
        <v>840</v>
      </c>
      <c r="E15" s="124" t="s">
        <v>641</v>
      </c>
      <c r="F15" s="80">
        <v>7858065.5999999996</v>
      </c>
      <c r="G15" s="79">
        <f si="2" t="shared"/>
        <v>22451.615999999998</v>
      </c>
      <c r="H15" s="130">
        <f si="1" t="shared"/>
        <v>8.5</v>
      </c>
      <c r="I15">
        <v>0.5</v>
      </c>
      <c r="J15">
        <v>1</v>
      </c>
      <c r="K15">
        <v>0.5</v>
      </c>
      <c r="L15">
        <v>0.5</v>
      </c>
      <c r="M15">
        <v>0.5</v>
      </c>
      <c r="N15">
        <v>1</v>
      </c>
      <c r="O15">
        <v>0.5</v>
      </c>
      <c r="P15">
        <v>1</v>
      </c>
      <c r="Q15">
        <v>1</v>
      </c>
      <c r="R15">
        <v>0.5</v>
      </c>
      <c r="S15">
        <v>1</v>
      </c>
      <c r="T15">
        <v>0.5</v>
      </c>
      <c r="U15" t="s">
        <v>485</v>
      </c>
    </row>
    <row r="16" spans="1:21" x14ac:dyDescent="0.25">
      <c r="A16" s="137" t="s">
        <v>749</v>
      </c>
      <c r="B16" t="s">
        <v>331</v>
      </c>
      <c r="C16" t="s">
        <v>841</v>
      </c>
      <c r="D16" s="52" t="s">
        <v>842</v>
      </c>
      <c r="E16" s="124" t="s">
        <v>724</v>
      </c>
      <c r="F16" s="80">
        <v>7973452</v>
      </c>
      <c r="G16" s="79">
        <f si="2" t="shared"/>
        <v>199336.3</v>
      </c>
      <c r="H16" s="130">
        <f si="1" t="shared"/>
        <v>6</v>
      </c>
      <c r="I16">
        <v>0.5</v>
      </c>
      <c r="J16">
        <v>0.5</v>
      </c>
      <c r="K16">
        <v>0</v>
      </c>
      <c r="L16">
        <v>0.5</v>
      </c>
      <c r="M16">
        <v>0.5</v>
      </c>
      <c r="N16">
        <v>0.5</v>
      </c>
      <c r="O16">
        <v>0.5</v>
      </c>
      <c r="P16">
        <v>1</v>
      </c>
      <c r="Q16">
        <v>0.5</v>
      </c>
      <c r="R16">
        <v>0.5</v>
      </c>
      <c r="S16">
        <v>0.5</v>
      </c>
      <c r="T16">
        <v>0.5</v>
      </c>
      <c r="U16" t="s">
        <v>485</v>
      </c>
    </row>
    <row r="17" spans="1:21" x14ac:dyDescent="0.25">
      <c r="A17" s="137" t="s">
        <v>431</v>
      </c>
      <c r="B17" t="s">
        <v>318</v>
      </c>
      <c r="C17" t="s">
        <v>806</v>
      </c>
      <c r="D17" s="52" t="s">
        <v>805</v>
      </c>
      <c r="E17" s="124" t="s">
        <v>365</v>
      </c>
      <c r="F17" s="80">
        <v>4166264.94</v>
      </c>
      <c r="G17" s="79">
        <f>F17/E17</f>
        <v>69437.748999999996</v>
      </c>
      <c r="H17" s="54">
        <f si="1" t="shared"/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t="s">
        <v>484</v>
      </c>
    </row>
    <row r="18" spans="1:21" x14ac:dyDescent="0.25">
      <c r="A18" s="137" t="s">
        <v>431</v>
      </c>
      <c r="B18" t="s">
        <v>318</v>
      </c>
      <c r="C18" t="s">
        <v>804</v>
      </c>
      <c r="D18" s="52" t="s">
        <v>803</v>
      </c>
      <c r="E18" s="124" t="s">
        <v>802</v>
      </c>
      <c r="F18" s="80">
        <v>7907237.8399999999</v>
      </c>
      <c r="G18" s="79">
        <f>F18/E18</f>
        <v>158144.7568</v>
      </c>
      <c r="H18" s="54">
        <f si="1" t="shared"/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t="s">
        <v>484</v>
      </c>
    </row>
    <row r="19" spans="1:21" x14ac:dyDescent="0.25">
      <c r="A19" s="137" t="s">
        <v>431</v>
      </c>
      <c r="B19" t="s">
        <v>318</v>
      </c>
      <c r="C19" t="s">
        <v>801</v>
      </c>
      <c r="D19" s="52" t="s">
        <v>800</v>
      </c>
      <c r="E19" s="124" t="s">
        <v>799</v>
      </c>
      <c r="F19" s="80">
        <v>5083352</v>
      </c>
      <c r="G19" s="79">
        <f>F19/E19</f>
        <v>3683.5884057971016</v>
      </c>
      <c r="H19" s="54">
        <f si="1" t="shared"/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t="s">
        <v>484</v>
      </c>
    </row>
    <row r="20" spans="1:21" x14ac:dyDescent="0.25">
      <c r="A20" s="137" t="s">
        <v>431</v>
      </c>
      <c r="B20" t="s">
        <v>318</v>
      </c>
      <c r="C20" t="s">
        <v>798</v>
      </c>
      <c r="D20" s="52" t="s">
        <v>797</v>
      </c>
      <c r="E20" s="124" t="s">
        <v>796</v>
      </c>
      <c r="F20" s="80">
        <v>7982095.7800000003</v>
      </c>
      <c r="G20" s="79">
        <f>F20/E20</f>
        <v>37651.395188679249</v>
      </c>
      <c r="H20" s="54">
        <f si="1" t="shared"/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t="s">
        <v>484</v>
      </c>
    </row>
    <row r="21" spans="1:21" x14ac:dyDescent="0.25">
      <c r="A21" s="137" t="s">
        <v>431</v>
      </c>
      <c r="B21" t="s">
        <v>318</v>
      </c>
      <c r="C21" t="s">
        <v>795</v>
      </c>
      <c r="D21" s="52" t="s">
        <v>794</v>
      </c>
      <c r="E21" s="124" t="s">
        <v>616</v>
      </c>
      <c r="F21" s="80">
        <v>5227540</v>
      </c>
      <c r="G21" s="79">
        <f>F21/E21</f>
        <v>65344.25</v>
      </c>
      <c r="H21" s="54">
        <f si="1" t="shared"/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t="s">
        <v>484</v>
      </c>
    </row>
    <row r="22" spans="1:21" x14ac:dyDescent="0.25">
      <c r="A22" s="137" t="s">
        <v>431</v>
      </c>
      <c r="B22" s="112" t="s">
        <v>318</v>
      </c>
      <c r="C22" t="s">
        <v>845</v>
      </c>
      <c r="D22" s="52" t="s">
        <v>846</v>
      </c>
      <c r="E22" s="124" t="s">
        <v>847</v>
      </c>
      <c r="F22" s="80">
        <v>5285591.04</v>
      </c>
      <c r="G22" s="79">
        <f ref="G22:G26" si="3" t="shared">F22/E22</f>
        <v>32627.105185185184</v>
      </c>
      <c r="H22" s="54">
        <f si="1" t="shared"/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t="s">
        <v>485</v>
      </c>
    </row>
    <row r="23" spans="1:21" x14ac:dyDescent="0.25">
      <c r="A23" s="137" t="s">
        <v>431</v>
      </c>
      <c r="B23" s="112" t="s">
        <v>318</v>
      </c>
      <c r="C23" t="s">
        <v>848</v>
      </c>
      <c r="D23" s="52" t="s">
        <v>849</v>
      </c>
      <c r="E23" s="124" t="s">
        <v>724</v>
      </c>
      <c r="F23" s="80">
        <v>5086298.4000000004</v>
      </c>
      <c r="G23" s="79">
        <f si="3" t="shared"/>
        <v>127157.46</v>
      </c>
      <c r="H23" s="54">
        <f si="1" t="shared"/>
        <v>0.5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0.5</v>
      </c>
      <c r="Q23">
        <v>0</v>
      </c>
      <c r="R23">
        <v>0</v>
      </c>
      <c r="S23">
        <v>0</v>
      </c>
      <c r="T23">
        <v>0</v>
      </c>
      <c r="U23" t="s">
        <v>485</v>
      </c>
    </row>
    <row r="24" spans="1:21" x14ac:dyDescent="0.25">
      <c r="A24" s="137" t="s">
        <v>431</v>
      </c>
      <c r="B24" s="112" t="s">
        <v>318</v>
      </c>
      <c r="C24" t="s">
        <v>850</v>
      </c>
      <c r="D24" s="52" t="s">
        <v>851</v>
      </c>
      <c r="E24" s="124" t="s">
        <v>852</v>
      </c>
      <c r="F24" s="80">
        <v>3161574</v>
      </c>
      <c r="G24" s="79">
        <f si="3" t="shared"/>
        <v>8211.8805194805191</v>
      </c>
      <c r="H24" s="54">
        <f si="1" t="shared"/>
        <v>0.5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0.5</v>
      </c>
      <c r="S24">
        <v>0</v>
      </c>
      <c r="T24">
        <v>0</v>
      </c>
      <c r="U24" t="s">
        <v>485</v>
      </c>
    </row>
    <row r="25" spans="1:21" x14ac:dyDescent="0.25">
      <c r="A25" s="137" t="s">
        <v>431</v>
      </c>
      <c r="B25" s="112" t="s">
        <v>318</v>
      </c>
      <c r="C25" t="s">
        <v>853</v>
      </c>
      <c r="D25" s="52" t="s">
        <v>854</v>
      </c>
      <c r="E25" s="124" t="s">
        <v>855</v>
      </c>
      <c r="F25" s="80">
        <v>5286160.5999999996</v>
      </c>
      <c r="G25" s="79">
        <f si="3" t="shared"/>
        <v>8324.6623622047246</v>
      </c>
      <c r="H25" s="54">
        <f si="1" t="shared"/>
        <v>0.5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0.5</v>
      </c>
      <c r="S25">
        <v>0</v>
      </c>
      <c r="T25">
        <v>0</v>
      </c>
      <c r="U25" t="s">
        <v>485</v>
      </c>
    </row>
    <row r="26" spans="1:21" x14ac:dyDescent="0.25">
      <c r="A26" s="137" t="s">
        <v>431</v>
      </c>
      <c r="B26" s="112" t="s">
        <v>318</v>
      </c>
      <c r="C26" t="s">
        <v>856</v>
      </c>
      <c r="D26" s="52" t="s">
        <v>857</v>
      </c>
      <c r="E26" s="124" t="s">
        <v>365</v>
      </c>
      <c r="F26" s="80">
        <v>5298013</v>
      </c>
      <c r="G26" s="79">
        <f si="3" t="shared"/>
        <v>88300.21666666666</v>
      </c>
      <c r="H26" s="54">
        <f si="1" t="shared"/>
        <v>0.5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0.5</v>
      </c>
      <c r="P26">
        <v>0</v>
      </c>
      <c r="Q26">
        <v>0</v>
      </c>
      <c r="R26">
        <v>0</v>
      </c>
      <c r="S26">
        <v>0</v>
      </c>
      <c r="T26">
        <v>0</v>
      </c>
      <c r="U26" t="s">
        <v>485</v>
      </c>
    </row>
    <row r="27" spans="1:21" x14ac:dyDescent="0.25">
      <c r="A27" s="137" t="s">
        <v>428</v>
      </c>
      <c r="B27" t="s">
        <v>309</v>
      </c>
      <c r="C27" t="s">
        <v>793</v>
      </c>
      <c r="D27" s="82" t="s">
        <v>792</v>
      </c>
      <c r="E27" s="123" t="s">
        <v>789</v>
      </c>
      <c r="F27" s="80">
        <v>5272161.9800000004</v>
      </c>
      <c r="G27" s="79">
        <f>F27/E27</f>
        <v>329510.12375000003</v>
      </c>
      <c r="H27" s="54">
        <f si="1" t="shared"/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t="s">
        <v>484</v>
      </c>
    </row>
    <row r="28" spans="1:21" x14ac:dyDescent="0.25">
      <c r="A28" s="137" t="s">
        <v>428</v>
      </c>
      <c r="B28" t="s">
        <v>309</v>
      </c>
      <c r="C28" t="s">
        <v>791</v>
      </c>
      <c r="D28" s="82" t="s">
        <v>790</v>
      </c>
      <c r="E28" s="123" t="s">
        <v>789</v>
      </c>
      <c r="F28" s="80">
        <v>5296837.29</v>
      </c>
      <c r="G28" s="79">
        <f>F28/E28</f>
        <v>331052.330625</v>
      </c>
      <c r="H28" s="54">
        <f si="1" t="shared"/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t="s">
        <v>484</v>
      </c>
    </row>
    <row r="29" spans="1:21" x14ac:dyDescent="0.25">
      <c r="A29" s="137" t="s">
        <v>428</v>
      </c>
      <c r="B29" t="s">
        <v>309</v>
      </c>
      <c r="C29" t="s">
        <v>788</v>
      </c>
      <c r="D29" s="82" t="s">
        <v>787</v>
      </c>
      <c r="E29" s="123" t="s">
        <v>786</v>
      </c>
      <c r="F29" s="80">
        <v>5299743.6900000004</v>
      </c>
      <c r="G29" s="79">
        <f>F29/E29</f>
        <v>6927.7695294117657</v>
      </c>
      <c r="H29" s="54">
        <f si="1" t="shared"/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t="s">
        <v>484</v>
      </c>
    </row>
    <row r="30" spans="1:21" x14ac:dyDescent="0.25">
      <c r="A30" s="137" t="s">
        <v>428</v>
      </c>
      <c r="B30" s="112" t="s">
        <v>309</v>
      </c>
      <c r="C30" t="s">
        <v>858</v>
      </c>
      <c r="D30" s="82" t="s">
        <v>859</v>
      </c>
      <c r="E30" s="123" t="s">
        <v>734</v>
      </c>
      <c r="F30" s="80">
        <v>4237335.63</v>
      </c>
      <c r="G30" s="79">
        <f ref="G30:G31" si="4" t="shared">F30/E30</f>
        <v>176555.65125</v>
      </c>
      <c r="H30" s="54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t="s">
        <v>485</v>
      </c>
    </row>
    <row r="31" spans="1:21" x14ac:dyDescent="0.25">
      <c r="A31" s="137" t="s">
        <v>428</v>
      </c>
      <c r="B31" s="112" t="s">
        <v>309</v>
      </c>
      <c r="C31" t="s">
        <v>860</v>
      </c>
      <c r="D31" s="82" t="s">
        <v>861</v>
      </c>
      <c r="E31" s="123" t="s">
        <v>789</v>
      </c>
      <c r="F31" s="80">
        <v>5298763.88</v>
      </c>
      <c r="G31" s="79">
        <f si="4" t="shared"/>
        <v>331172.74249999999</v>
      </c>
      <c r="H31" s="54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t="s">
        <v>485</v>
      </c>
    </row>
    <row customFormat="1" r="32" s="141" spans="1:21" x14ac:dyDescent="0.25">
      <c r="G32" s="142" t="s">
        <v>780</v>
      </c>
      <c r="H32" s="181">
        <f>SUM(H2:H31)</f>
        <v>86</v>
      </c>
      <c r="I32" s="182">
        <f ref="I32:T32" si="5" t="shared">SUM(I2:I31)</f>
        <v>9</v>
      </c>
      <c r="J32" s="182">
        <f si="5" t="shared"/>
        <v>12</v>
      </c>
      <c r="K32" s="182">
        <f si="5" t="shared"/>
        <v>8</v>
      </c>
      <c r="L32" s="182">
        <f si="5" t="shared"/>
        <v>8</v>
      </c>
      <c r="M32" s="182">
        <f si="5" t="shared"/>
        <v>7.5</v>
      </c>
      <c r="N32" s="182">
        <f si="5" t="shared"/>
        <v>7.5</v>
      </c>
      <c r="O32" s="182">
        <f si="5" t="shared"/>
        <v>9.5</v>
      </c>
      <c r="P32" s="182">
        <f si="5" t="shared"/>
        <v>9.5</v>
      </c>
      <c r="Q32" s="182">
        <f si="5" t="shared"/>
        <v>4</v>
      </c>
      <c r="R32" s="182">
        <f si="5" t="shared"/>
        <v>3</v>
      </c>
      <c r="S32" s="182">
        <f si="5" t="shared"/>
        <v>4</v>
      </c>
      <c r="T32" s="182">
        <f si="5" t="shared"/>
        <v>4</v>
      </c>
    </row>
    <row customFormat="1" r="33" s="141" spans="7:20" x14ac:dyDescent="0.25">
      <c r="G33" s="142" t="s">
        <v>701</v>
      </c>
      <c r="H33" s="181">
        <f>H32/30</f>
        <v>2.8666666666666667</v>
      </c>
      <c r="I33" s="182">
        <f ref="I33:T33" si="6" t="shared">I32/30</f>
        <v>0.3</v>
      </c>
      <c r="J33" s="182">
        <f si="6" t="shared"/>
        <v>0.4</v>
      </c>
      <c r="K33" s="182">
        <f si="6" t="shared"/>
        <v>0.26666666666666666</v>
      </c>
      <c r="L33" s="182">
        <f si="6" t="shared"/>
        <v>0.26666666666666666</v>
      </c>
      <c r="M33" s="182">
        <f si="6" t="shared"/>
        <v>0.25</v>
      </c>
      <c r="N33" s="182">
        <f si="6" t="shared"/>
        <v>0.25</v>
      </c>
      <c r="O33" s="182">
        <f si="6" t="shared"/>
        <v>0.31666666666666665</v>
      </c>
      <c r="P33" s="182">
        <f si="6" t="shared"/>
        <v>0.31666666666666665</v>
      </c>
      <c r="Q33" s="182">
        <f si="6" t="shared"/>
        <v>0.13333333333333333</v>
      </c>
      <c r="R33" s="182">
        <f si="6" t="shared"/>
        <v>0.1</v>
      </c>
      <c r="S33" s="182">
        <f si="6" t="shared"/>
        <v>0.13333333333333333</v>
      </c>
      <c r="T33" s="182">
        <f si="6" t="shared"/>
        <v>0.13333333333333333</v>
      </c>
    </row>
  </sheetData>
  <autoFilter ref="A1:U33"/>
  <pageMargins bottom="0.78740157499999996" footer="0.3" header="0.3" left="0.7" right="0.7" top="0.78740157499999996"/>
  <pageSetup orientation="portrait" paperSize="9" r:id="rId1" verticalDpi="0"/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U31"/>
  <sheetViews>
    <sheetView workbookViewId="0">
      <selection activeCell="A26" sqref="A26"/>
    </sheetView>
  </sheetViews>
  <sheetFormatPr defaultRowHeight="15" x14ac:dyDescent="0.25"/>
  <cols>
    <col min="3" max="3" customWidth="true" width="54.85546875" collapsed="false"/>
    <col min="4" max="4" customWidth="true" width="26.0" collapsed="false"/>
    <col min="5" max="5" customWidth="true" hidden="true" width="9.140625" collapsed="false"/>
    <col min="6" max="6" customWidth="true" hidden="true" width="16.5703125" collapsed="false"/>
    <col min="7" max="7" customWidth="true" width="14.42578125" collapsed="false"/>
  </cols>
  <sheetData>
    <row ht="52.5" r="1" spans="1:21" x14ac:dyDescent="0.25">
      <c r="A1" s="2" t="s">
        <v>479</v>
      </c>
      <c r="B1" s="2" t="s">
        <v>480</v>
      </c>
      <c r="C1" s="2" t="s">
        <v>358</v>
      </c>
      <c r="D1" s="53" t="s">
        <v>357</v>
      </c>
      <c r="E1" s="93" t="s">
        <v>356</v>
      </c>
      <c r="F1" s="93" t="s">
        <v>355</v>
      </c>
      <c r="G1" s="93" t="s">
        <v>354</v>
      </c>
      <c r="H1" s="2" t="s">
        <v>18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518</v>
      </c>
    </row>
    <row r="2" spans="1:21" x14ac:dyDescent="0.25">
      <c r="A2" t="s">
        <v>749</v>
      </c>
      <c r="B2" t="s">
        <v>331</v>
      </c>
      <c r="C2" t="s">
        <v>903</v>
      </c>
      <c r="D2" s="52" t="s">
        <v>902</v>
      </c>
      <c r="E2" s="124" t="s">
        <v>703</v>
      </c>
      <c r="F2" s="80">
        <v>5993861.5199999996</v>
      </c>
      <c r="G2" s="79">
        <f ref="G2:G10" si="0" t="shared">F2/E2</f>
        <v>39959.076799999995</v>
      </c>
      <c r="H2" s="163">
        <f ref="H2:H9" si="1" t="shared">SUM(J2:T2)</f>
        <v>3</v>
      </c>
      <c r="I2">
        <v>0.5</v>
      </c>
      <c r="J2">
        <v>0.5</v>
      </c>
      <c r="K2">
        <v>0.5</v>
      </c>
      <c r="L2">
        <v>0.5</v>
      </c>
      <c r="M2">
        <v>0.5</v>
      </c>
      <c r="N2">
        <v>0</v>
      </c>
      <c r="O2">
        <v>0.5</v>
      </c>
      <c r="P2">
        <v>0.5</v>
      </c>
      <c r="Q2">
        <v>0</v>
      </c>
      <c r="R2">
        <v>0</v>
      </c>
      <c r="S2">
        <v>0</v>
      </c>
      <c r="T2">
        <v>0</v>
      </c>
      <c r="U2" t="s">
        <v>484</v>
      </c>
    </row>
    <row r="3" spans="1:21" x14ac:dyDescent="0.25">
      <c r="A3" t="s">
        <v>439</v>
      </c>
      <c r="B3" t="s">
        <v>331</v>
      </c>
      <c r="C3" t="s">
        <v>901</v>
      </c>
      <c r="D3" s="52" t="s">
        <v>900</v>
      </c>
      <c r="E3" s="124" t="s">
        <v>880</v>
      </c>
      <c r="F3" s="80">
        <v>1811901.8</v>
      </c>
      <c r="G3" s="79">
        <f si="0" t="shared"/>
        <v>6039.6726666666664</v>
      </c>
      <c r="H3" s="163">
        <f si="1" t="shared"/>
        <v>3.5</v>
      </c>
      <c r="I3">
        <v>0.5</v>
      </c>
      <c r="J3">
        <v>0.5</v>
      </c>
      <c r="K3">
        <v>0.5</v>
      </c>
      <c r="L3">
        <v>0.5</v>
      </c>
      <c r="M3">
        <v>0.5</v>
      </c>
      <c r="N3">
        <v>0</v>
      </c>
      <c r="O3">
        <v>0.5</v>
      </c>
      <c r="P3">
        <v>0.5</v>
      </c>
      <c r="Q3">
        <v>0.5</v>
      </c>
      <c r="R3">
        <v>0</v>
      </c>
      <c r="S3">
        <v>0</v>
      </c>
      <c r="T3">
        <v>0</v>
      </c>
      <c r="U3" t="s">
        <v>484</v>
      </c>
    </row>
    <row r="4" spans="1:21" x14ac:dyDescent="0.25">
      <c r="A4" t="s">
        <v>431</v>
      </c>
      <c r="B4" t="s">
        <v>331</v>
      </c>
      <c r="C4" t="s">
        <v>899</v>
      </c>
      <c r="D4" s="52" t="s">
        <v>898</v>
      </c>
      <c r="E4" s="124" t="s">
        <v>897</v>
      </c>
      <c r="F4" s="80">
        <v>8968844.8800000008</v>
      </c>
      <c r="G4" s="79">
        <f si="0" t="shared"/>
        <v>9965.3832000000002</v>
      </c>
      <c r="H4" s="163">
        <f si="1" t="shared"/>
        <v>3.5</v>
      </c>
      <c r="I4">
        <v>0.5</v>
      </c>
      <c r="J4">
        <v>0.5</v>
      </c>
      <c r="K4">
        <v>0.5</v>
      </c>
      <c r="L4">
        <v>0.5</v>
      </c>
      <c r="M4">
        <v>0.5</v>
      </c>
      <c r="N4">
        <v>0</v>
      </c>
      <c r="O4">
        <v>0.5</v>
      </c>
      <c r="P4">
        <v>0.5</v>
      </c>
      <c r="Q4">
        <v>0.5</v>
      </c>
      <c r="R4">
        <v>0</v>
      </c>
      <c r="S4">
        <v>0</v>
      </c>
      <c r="T4">
        <v>0</v>
      </c>
      <c r="U4" t="s">
        <v>484</v>
      </c>
    </row>
    <row r="5" spans="1:21" x14ac:dyDescent="0.25">
      <c r="A5" t="s">
        <v>439</v>
      </c>
      <c r="B5" t="s">
        <v>331</v>
      </c>
      <c r="C5" t="s">
        <v>896</v>
      </c>
      <c r="D5" s="52" t="s">
        <v>895</v>
      </c>
      <c r="E5" s="124" t="s">
        <v>894</v>
      </c>
      <c r="F5" s="80">
        <v>8843040</v>
      </c>
      <c r="G5" s="79">
        <f si="0" t="shared"/>
        <v>62716.595744680853</v>
      </c>
      <c r="H5" s="163">
        <f si="1" t="shared"/>
        <v>3</v>
      </c>
      <c r="I5">
        <v>0.5</v>
      </c>
      <c r="J5">
        <v>0</v>
      </c>
      <c r="K5">
        <v>0.5</v>
      </c>
      <c r="L5">
        <v>0.5</v>
      </c>
      <c r="M5">
        <v>0.5</v>
      </c>
      <c r="N5">
        <v>0</v>
      </c>
      <c r="O5">
        <v>0.5</v>
      </c>
      <c r="P5">
        <v>0.5</v>
      </c>
      <c r="Q5">
        <v>0.5</v>
      </c>
      <c r="R5">
        <v>0</v>
      </c>
      <c r="S5">
        <v>0</v>
      </c>
      <c r="T5">
        <v>0</v>
      </c>
      <c r="U5" t="s">
        <v>484</v>
      </c>
    </row>
    <row r="6" spans="1:21" x14ac:dyDescent="0.25">
      <c r="A6" t="s">
        <v>439</v>
      </c>
      <c r="B6" t="s">
        <v>331</v>
      </c>
      <c r="C6" t="s">
        <v>893</v>
      </c>
      <c r="D6" s="52" t="s">
        <v>892</v>
      </c>
      <c r="E6" s="124" t="s">
        <v>746</v>
      </c>
      <c r="F6" s="80">
        <v>3963474.86</v>
      </c>
      <c r="G6" s="79">
        <f si="0" t="shared"/>
        <v>82572.392916666664</v>
      </c>
      <c r="H6" s="163">
        <f si="1" t="shared"/>
        <v>3.5</v>
      </c>
      <c r="I6">
        <v>0.5</v>
      </c>
      <c r="J6">
        <v>0.5</v>
      </c>
      <c r="K6">
        <v>0.5</v>
      </c>
      <c r="L6">
        <v>0.5</v>
      </c>
      <c r="M6">
        <v>0.5</v>
      </c>
      <c r="N6">
        <v>0</v>
      </c>
      <c r="O6">
        <v>0.5</v>
      </c>
      <c r="P6">
        <v>0.5</v>
      </c>
      <c r="Q6">
        <v>0.5</v>
      </c>
      <c r="R6">
        <v>0</v>
      </c>
      <c r="S6">
        <v>0</v>
      </c>
      <c r="T6">
        <v>0</v>
      </c>
      <c r="U6" t="s">
        <v>484</v>
      </c>
    </row>
    <row r="7" spans="1:21" x14ac:dyDescent="0.25">
      <c r="A7" t="s">
        <v>545</v>
      </c>
      <c r="B7" t="s">
        <v>331</v>
      </c>
      <c r="C7" t="s">
        <v>891</v>
      </c>
      <c r="D7" s="52" t="s">
        <v>890</v>
      </c>
      <c r="E7" s="124" t="s">
        <v>703</v>
      </c>
      <c r="F7" s="80">
        <v>8705586.4499999993</v>
      </c>
      <c r="G7" s="79">
        <f si="0" t="shared"/>
        <v>58037.242999999995</v>
      </c>
      <c r="H7" s="163">
        <f si="1" t="shared"/>
        <v>3.5</v>
      </c>
      <c r="I7">
        <v>0.5</v>
      </c>
      <c r="J7">
        <v>0</v>
      </c>
      <c r="K7">
        <v>0.5</v>
      </c>
      <c r="L7">
        <v>0.5</v>
      </c>
      <c r="M7">
        <v>0.5</v>
      </c>
      <c r="N7">
        <v>0</v>
      </c>
      <c r="O7">
        <v>0.5</v>
      </c>
      <c r="P7">
        <v>0.5</v>
      </c>
      <c r="Q7">
        <v>1</v>
      </c>
      <c r="R7">
        <v>0</v>
      </c>
      <c r="S7">
        <v>0</v>
      </c>
      <c r="T7">
        <v>0</v>
      </c>
      <c r="U7" t="s">
        <v>484</v>
      </c>
    </row>
    <row r="8" spans="1:21" x14ac:dyDescent="0.25">
      <c r="A8" t="s">
        <v>545</v>
      </c>
      <c r="B8" t="s">
        <v>331</v>
      </c>
      <c r="C8" t="s">
        <v>889</v>
      </c>
      <c r="D8" s="52" t="s">
        <v>888</v>
      </c>
      <c r="E8" s="124" t="s">
        <v>664</v>
      </c>
      <c r="F8" s="80">
        <v>2804270</v>
      </c>
      <c r="G8" s="79">
        <f si="0" t="shared"/>
        <v>37390.26666666667</v>
      </c>
      <c r="H8" s="163">
        <f si="1" t="shared"/>
        <v>4.5</v>
      </c>
      <c r="I8">
        <v>0.5</v>
      </c>
      <c r="J8">
        <v>1</v>
      </c>
      <c r="K8">
        <v>0.5</v>
      </c>
      <c r="L8">
        <v>0.5</v>
      </c>
      <c r="M8">
        <v>0.5</v>
      </c>
      <c r="N8">
        <v>0</v>
      </c>
      <c r="O8">
        <v>0.5</v>
      </c>
      <c r="P8">
        <v>0.5</v>
      </c>
      <c r="Q8">
        <v>1</v>
      </c>
      <c r="R8">
        <v>0</v>
      </c>
      <c r="S8">
        <v>0</v>
      </c>
      <c r="T8">
        <v>0</v>
      </c>
      <c r="U8" t="s">
        <v>484</v>
      </c>
    </row>
    <row r="9" spans="1:21" x14ac:dyDescent="0.25">
      <c r="A9" t="s">
        <v>439</v>
      </c>
      <c r="B9" t="s">
        <v>331</v>
      </c>
      <c r="C9" s="171" t="s">
        <v>887</v>
      </c>
      <c r="D9" s="52" t="s">
        <v>886</v>
      </c>
      <c r="E9" s="124" t="s">
        <v>885</v>
      </c>
      <c r="F9" s="80">
        <v>4576006.96</v>
      </c>
      <c r="G9" s="79">
        <f si="0" t="shared"/>
        <v>28073.662331288342</v>
      </c>
      <c r="H9" s="163">
        <f si="1" t="shared"/>
        <v>3.5</v>
      </c>
      <c r="I9">
        <v>0.5</v>
      </c>
      <c r="J9">
        <v>0</v>
      </c>
      <c r="K9">
        <v>0.5</v>
      </c>
      <c r="L9">
        <v>0.5</v>
      </c>
      <c r="M9">
        <v>0.5</v>
      </c>
      <c r="N9">
        <v>0.5</v>
      </c>
      <c r="O9">
        <v>0.5</v>
      </c>
      <c r="P9">
        <v>0.5</v>
      </c>
      <c r="Q9">
        <v>0.5</v>
      </c>
      <c r="R9">
        <v>0</v>
      </c>
      <c r="S9">
        <v>0</v>
      </c>
      <c r="T9">
        <v>0</v>
      </c>
      <c r="U9" t="s">
        <v>484</v>
      </c>
    </row>
    <row customFormat="1" customHeight="1" ht="15" r="10" s="112" spans="1:21" x14ac:dyDescent="0.25">
      <c r="A10" s="112" t="s">
        <v>439</v>
      </c>
      <c r="B10" s="112" t="s">
        <v>331</v>
      </c>
      <c r="C10" s="170" t="s">
        <v>936</v>
      </c>
      <c r="D10" s="118" t="s">
        <v>922</v>
      </c>
      <c r="E10" s="128" t="s">
        <v>673</v>
      </c>
      <c r="F10" s="116">
        <v>9447830.9399999995</v>
      </c>
      <c r="G10" s="115">
        <f si="0" t="shared"/>
        <v>24225.207538461538</v>
      </c>
      <c r="H10" s="130">
        <f ref="H10:H21" si="2" t="shared">SUM(I10:T10)</f>
        <v>16</v>
      </c>
      <c r="I10" s="112">
        <v>2</v>
      </c>
      <c r="J10" s="112">
        <v>2</v>
      </c>
      <c r="K10" s="112">
        <v>1</v>
      </c>
      <c r="L10" s="112">
        <v>1</v>
      </c>
      <c r="M10" s="112">
        <v>1</v>
      </c>
      <c r="N10" s="112">
        <v>1</v>
      </c>
      <c r="O10" s="112">
        <v>2</v>
      </c>
      <c r="P10" s="112">
        <v>1</v>
      </c>
      <c r="Q10" s="112">
        <v>1</v>
      </c>
      <c r="R10" s="112">
        <v>1</v>
      </c>
      <c r="S10" s="112">
        <v>2</v>
      </c>
      <c r="T10" s="112">
        <v>1</v>
      </c>
      <c r="U10" s="112" t="s">
        <v>485</v>
      </c>
    </row>
    <row customFormat="1" r="11" s="112" spans="1:21" x14ac:dyDescent="0.25">
      <c r="A11" s="112" t="s">
        <v>545</v>
      </c>
      <c r="B11" s="112" t="s">
        <v>331</v>
      </c>
      <c r="C11" s="170" t="s">
        <v>932</v>
      </c>
      <c r="D11" s="118" t="s">
        <v>923</v>
      </c>
      <c r="E11" s="128" t="s">
        <v>812</v>
      </c>
      <c r="F11" s="116">
        <v>1815330</v>
      </c>
      <c r="G11" s="115">
        <f ref="G11:G16" si="3" t="shared">F11/E11</f>
        <v>31298.793103448275</v>
      </c>
      <c r="H11" s="130">
        <f si="2" t="shared"/>
        <v>8</v>
      </c>
      <c r="I11" s="112">
        <v>1</v>
      </c>
      <c r="J11" s="112">
        <v>1</v>
      </c>
      <c r="K11" s="112">
        <v>1</v>
      </c>
      <c r="L11" s="112">
        <v>1</v>
      </c>
      <c r="M11" s="112">
        <v>0</v>
      </c>
      <c r="N11" s="112">
        <v>1</v>
      </c>
      <c r="O11" s="112">
        <v>0</v>
      </c>
      <c r="P11" s="112">
        <v>0</v>
      </c>
      <c r="Q11" s="112">
        <v>1</v>
      </c>
      <c r="R11" s="112">
        <v>1</v>
      </c>
      <c r="S11" s="112">
        <v>1</v>
      </c>
      <c r="T11" s="112">
        <v>0</v>
      </c>
      <c r="U11" s="112" t="s">
        <v>485</v>
      </c>
    </row>
    <row customFormat="1" r="12" s="112" spans="1:21" x14ac:dyDescent="0.25">
      <c r="A12" s="112" t="s">
        <v>439</v>
      </c>
      <c r="B12" s="112" t="s">
        <v>331</v>
      </c>
      <c r="C12" s="170" t="s">
        <v>934</v>
      </c>
      <c r="D12" s="118" t="s">
        <v>924</v>
      </c>
      <c r="E12" s="128" t="s">
        <v>925</v>
      </c>
      <c r="F12" s="116">
        <v>6877872</v>
      </c>
      <c r="G12" s="164">
        <f si="3" t="shared"/>
        <v>20779.069486404835</v>
      </c>
      <c r="H12" s="130">
        <f si="2" t="shared"/>
        <v>6</v>
      </c>
      <c r="I12" s="112">
        <v>0.5</v>
      </c>
      <c r="J12" s="112">
        <v>0</v>
      </c>
      <c r="K12" s="112">
        <v>1</v>
      </c>
      <c r="L12" s="112">
        <v>1</v>
      </c>
      <c r="M12" s="112">
        <v>0</v>
      </c>
      <c r="N12" s="112">
        <v>0</v>
      </c>
      <c r="O12" s="112">
        <v>0.5</v>
      </c>
      <c r="P12" s="112">
        <v>1</v>
      </c>
      <c r="Q12" s="112">
        <v>1</v>
      </c>
      <c r="R12" s="112">
        <v>1</v>
      </c>
      <c r="S12" s="112">
        <v>0</v>
      </c>
      <c r="T12" s="112">
        <v>0</v>
      </c>
      <c r="U12" s="112" t="s">
        <v>485</v>
      </c>
    </row>
    <row customFormat="1" r="13" s="112" spans="1:21" x14ac:dyDescent="0.25">
      <c r="A13" s="112" t="s">
        <v>545</v>
      </c>
      <c r="B13" s="112" t="s">
        <v>331</v>
      </c>
      <c r="C13" s="170" t="s">
        <v>933</v>
      </c>
      <c r="D13" s="118" t="s">
        <v>926</v>
      </c>
      <c r="E13" s="128" t="s">
        <v>927</v>
      </c>
      <c r="F13" s="116">
        <v>4666945.5999999996</v>
      </c>
      <c r="G13" s="164">
        <f si="3" t="shared"/>
        <v>172849.83703703701</v>
      </c>
      <c r="H13" s="130">
        <f si="2" t="shared"/>
        <v>4.5</v>
      </c>
      <c r="I13" s="112">
        <v>0</v>
      </c>
      <c r="J13" s="112">
        <v>0</v>
      </c>
      <c r="K13" s="112">
        <v>0.5</v>
      </c>
      <c r="L13" s="112">
        <v>0</v>
      </c>
      <c r="M13" s="112">
        <v>0</v>
      </c>
      <c r="N13" s="112">
        <v>0</v>
      </c>
      <c r="O13" s="112">
        <v>0.5</v>
      </c>
      <c r="P13" s="112">
        <v>1</v>
      </c>
      <c r="Q13" s="112">
        <v>0.5</v>
      </c>
      <c r="R13" s="112">
        <v>1</v>
      </c>
      <c r="S13" s="112">
        <v>1</v>
      </c>
      <c r="T13" s="112">
        <v>0</v>
      </c>
      <c r="U13" s="112" t="s">
        <v>485</v>
      </c>
    </row>
    <row customFormat="1" customHeight="1" ht="17.25" r="14" s="112" spans="1:21" x14ac:dyDescent="0.25">
      <c r="A14" s="112" t="s">
        <v>439</v>
      </c>
      <c r="B14" s="112" t="s">
        <v>331</v>
      </c>
      <c r="C14" s="170" t="s">
        <v>935</v>
      </c>
      <c r="D14" s="118" t="s">
        <v>928</v>
      </c>
      <c r="E14" s="128" t="s">
        <v>880</v>
      </c>
      <c r="F14" s="116">
        <v>5573641.0800000001</v>
      </c>
      <c r="G14" s="165">
        <f si="3" t="shared"/>
        <v>18578.803599999999</v>
      </c>
      <c r="H14" s="130">
        <f si="2" t="shared"/>
        <v>5</v>
      </c>
      <c r="I14" s="112">
        <v>0.5</v>
      </c>
      <c r="J14" s="112">
        <v>1</v>
      </c>
      <c r="K14" s="112">
        <v>1</v>
      </c>
      <c r="L14" s="112">
        <v>0</v>
      </c>
      <c r="M14" s="112">
        <v>0</v>
      </c>
      <c r="N14" s="112">
        <v>0</v>
      </c>
      <c r="O14" s="112">
        <v>0.5</v>
      </c>
      <c r="P14" s="112">
        <v>1</v>
      </c>
      <c r="Q14" s="112">
        <v>0</v>
      </c>
      <c r="R14" s="112">
        <v>0.5</v>
      </c>
      <c r="S14" s="112">
        <v>0.5</v>
      </c>
      <c r="T14" s="112">
        <v>0</v>
      </c>
      <c r="U14" s="112" t="s">
        <v>485</v>
      </c>
    </row>
    <row customFormat="1" customHeight="1" ht="14.25" r="15" s="112" spans="1:21" x14ac:dyDescent="0.25">
      <c r="A15" s="112" t="s">
        <v>439</v>
      </c>
      <c r="B15" s="112" t="s">
        <v>331</v>
      </c>
      <c r="C15" s="170" t="s">
        <v>938</v>
      </c>
      <c r="D15" s="118" t="s">
        <v>929</v>
      </c>
      <c r="E15" s="128" t="s">
        <v>719</v>
      </c>
      <c r="F15" s="116">
        <v>2618372.7999999998</v>
      </c>
      <c r="G15" s="165">
        <f si="3" t="shared"/>
        <v>87279.093333333323</v>
      </c>
      <c r="H15" s="130">
        <f si="2" t="shared"/>
        <v>12.5</v>
      </c>
      <c r="I15" s="112">
        <v>1.5</v>
      </c>
      <c r="J15" s="112">
        <v>1.5</v>
      </c>
      <c r="K15" s="112">
        <v>2</v>
      </c>
      <c r="L15" s="112">
        <v>0.5</v>
      </c>
      <c r="M15" s="112">
        <v>1</v>
      </c>
      <c r="N15" s="112">
        <v>0</v>
      </c>
      <c r="O15" s="112">
        <v>2</v>
      </c>
      <c r="P15" s="112">
        <v>0</v>
      </c>
      <c r="Q15" s="112">
        <v>1</v>
      </c>
      <c r="R15" s="112">
        <v>1</v>
      </c>
      <c r="S15" s="112">
        <v>1</v>
      </c>
      <c r="T15" s="112">
        <v>1</v>
      </c>
      <c r="U15" s="112" t="s">
        <v>485</v>
      </c>
    </row>
    <row customFormat="1" r="16" s="112" spans="1:21" x14ac:dyDescent="0.25">
      <c r="A16" s="86" t="s">
        <v>431</v>
      </c>
      <c r="B16" s="112" t="s">
        <v>331</v>
      </c>
      <c r="C16" s="170" t="s">
        <v>937</v>
      </c>
      <c r="D16" s="118" t="s">
        <v>930</v>
      </c>
      <c r="E16" s="128" t="s">
        <v>931</v>
      </c>
      <c r="F16" s="116">
        <v>7508024.04</v>
      </c>
      <c r="G16" s="165">
        <f si="3" t="shared"/>
        <v>55614.99288888889</v>
      </c>
      <c r="H16" s="130">
        <f si="2" t="shared"/>
        <v>12.5</v>
      </c>
      <c r="I16" s="112">
        <v>1.5</v>
      </c>
      <c r="J16" s="112">
        <v>1</v>
      </c>
      <c r="K16" s="112">
        <v>1</v>
      </c>
      <c r="L16" s="112">
        <v>1</v>
      </c>
      <c r="M16" s="112">
        <v>1</v>
      </c>
      <c r="N16" s="112">
        <v>1</v>
      </c>
      <c r="O16" s="112">
        <v>1</v>
      </c>
      <c r="P16" s="112">
        <v>1</v>
      </c>
      <c r="Q16" s="112">
        <v>1</v>
      </c>
      <c r="R16" s="112">
        <v>1</v>
      </c>
      <c r="S16" s="112">
        <v>1</v>
      </c>
      <c r="T16" s="112">
        <v>1</v>
      </c>
      <c r="U16" s="112" t="s">
        <v>485</v>
      </c>
    </row>
    <row r="17" spans="1:21" x14ac:dyDescent="0.25">
      <c r="A17" s="86" t="s">
        <v>428</v>
      </c>
      <c r="B17" s="112" t="s">
        <v>318</v>
      </c>
      <c r="C17" t="s">
        <v>910</v>
      </c>
      <c r="D17" s="52" t="s">
        <v>911</v>
      </c>
      <c r="E17" s="124" t="s">
        <v>714</v>
      </c>
      <c r="F17" s="80">
        <v>7715660</v>
      </c>
      <c r="G17" s="166">
        <f ref="G17:G20" si="4" t="shared">F17/E17</f>
        <v>61725.279999999999</v>
      </c>
      <c r="H17" s="130">
        <f si="2" t="shared"/>
        <v>6.5</v>
      </c>
      <c r="I17">
        <v>0.5</v>
      </c>
      <c r="J17">
        <v>0.5</v>
      </c>
      <c r="K17">
        <v>0.5</v>
      </c>
      <c r="L17">
        <v>0.5</v>
      </c>
      <c r="M17">
        <v>0</v>
      </c>
      <c r="N17">
        <v>0.5</v>
      </c>
      <c r="O17">
        <v>0.5</v>
      </c>
      <c r="P17">
        <v>1</v>
      </c>
      <c r="Q17">
        <v>0.5</v>
      </c>
      <c r="R17">
        <v>0.5</v>
      </c>
      <c r="S17">
        <v>0.5</v>
      </c>
      <c r="T17">
        <v>1</v>
      </c>
      <c r="U17" s="112" t="s">
        <v>485</v>
      </c>
    </row>
    <row r="18" spans="1:21" x14ac:dyDescent="0.25">
      <c r="A18" s="86" t="s">
        <v>428</v>
      </c>
      <c r="B18" s="112" t="s">
        <v>318</v>
      </c>
      <c r="C18" t="s">
        <v>912</v>
      </c>
      <c r="D18" s="52" t="s">
        <v>913</v>
      </c>
      <c r="E18" s="124" t="s">
        <v>613</v>
      </c>
      <c r="F18" s="80">
        <v>6214800</v>
      </c>
      <c r="G18" s="166">
        <f si="4" t="shared"/>
        <v>62148</v>
      </c>
      <c r="H18" s="130">
        <f si="2" t="shared"/>
        <v>5</v>
      </c>
      <c r="I18">
        <v>0.5</v>
      </c>
      <c r="J18">
        <v>0.5</v>
      </c>
      <c r="K18">
        <v>1</v>
      </c>
      <c r="L18">
        <v>0.5</v>
      </c>
      <c r="M18">
        <v>0</v>
      </c>
      <c r="N18">
        <v>0</v>
      </c>
      <c r="O18">
        <v>1</v>
      </c>
      <c r="P18">
        <v>0</v>
      </c>
      <c r="Q18">
        <v>0.5</v>
      </c>
      <c r="R18">
        <v>0.5</v>
      </c>
      <c r="S18">
        <v>0.5</v>
      </c>
      <c r="T18">
        <v>0</v>
      </c>
      <c r="U18" s="112" t="s">
        <v>485</v>
      </c>
    </row>
    <row r="19" spans="1:21" x14ac:dyDescent="0.25">
      <c r="A19" s="86" t="s">
        <v>428</v>
      </c>
      <c r="B19" s="112" t="s">
        <v>318</v>
      </c>
      <c r="C19" t="s">
        <v>914</v>
      </c>
      <c r="D19" s="52" t="s">
        <v>915</v>
      </c>
      <c r="E19" s="124" t="s">
        <v>916</v>
      </c>
      <c r="F19" s="80">
        <v>7479920</v>
      </c>
      <c r="G19" s="166">
        <f si="4" t="shared"/>
        <v>9973.2266666666674</v>
      </c>
      <c r="H19" s="130">
        <f si="2" t="shared"/>
        <v>2.5</v>
      </c>
      <c r="I19">
        <v>0</v>
      </c>
      <c r="J19">
        <v>0.5</v>
      </c>
      <c r="K19">
        <v>0</v>
      </c>
      <c r="L19">
        <v>0</v>
      </c>
      <c r="M19">
        <v>0</v>
      </c>
      <c r="N19">
        <v>0</v>
      </c>
      <c r="O19">
        <v>0.5</v>
      </c>
      <c r="P19">
        <v>0</v>
      </c>
      <c r="Q19">
        <v>0.5</v>
      </c>
      <c r="R19">
        <v>0.5</v>
      </c>
      <c r="S19">
        <v>0.5</v>
      </c>
      <c r="T19">
        <v>0</v>
      </c>
      <c r="U19" s="112" t="s">
        <v>485</v>
      </c>
    </row>
    <row r="20" spans="1:21" x14ac:dyDescent="0.25">
      <c r="A20" s="86" t="s">
        <v>428</v>
      </c>
      <c r="B20" s="112" t="s">
        <v>318</v>
      </c>
      <c r="C20" t="s">
        <v>917</v>
      </c>
      <c r="D20" s="52" t="s">
        <v>918</v>
      </c>
      <c r="E20" s="124" t="s">
        <v>919</v>
      </c>
      <c r="F20" s="80">
        <v>4657417</v>
      </c>
      <c r="G20" s="166">
        <f si="4" t="shared"/>
        <v>23056.519801980197</v>
      </c>
      <c r="H20" s="130">
        <f si="2" t="shared"/>
        <v>1.5</v>
      </c>
      <c r="I20">
        <v>0.5</v>
      </c>
      <c r="J20">
        <v>0</v>
      </c>
      <c r="K20">
        <v>0</v>
      </c>
      <c r="L20">
        <v>0</v>
      </c>
      <c r="M20">
        <v>0</v>
      </c>
      <c r="N20">
        <v>0.5</v>
      </c>
      <c r="O20">
        <v>0.5</v>
      </c>
      <c r="P20">
        <v>0</v>
      </c>
      <c r="Q20">
        <v>0</v>
      </c>
      <c r="R20">
        <v>0</v>
      </c>
      <c r="S20">
        <v>0</v>
      </c>
      <c r="T20">
        <v>0</v>
      </c>
      <c r="U20" s="112" t="s">
        <v>485</v>
      </c>
    </row>
    <row r="21" spans="1:21" x14ac:dyDescent="0.25">
      <c r="A21" s="86" t="s">
        <v>428</v>
      </c>
      <c r="B21" s="112" t="s">
        <v>318</v>
      </c>
      <c r="C21" t="s">
        <v>920</v>
      </c>
      <c r="D21" s="52" t="s">
        <v>921</v>
      </c>
      <c r="E21" s="124" t="s">
        <v>362</v>
      </c>
      <c r="F21" s="80">
        <v>7928540</v>
      </c>
      <c r="G21" s="167" t="s">
        <v>546</v>
      </c>
      <c r="H21" s="130">
        <f si="2" t="shared"/>
        <v>1.5</v>
      </c>
      <c r="I21">
        <v>0.5</v>
      </c>
      <c r="J21">
        <v>0</v>
      </c>
      <c r="K21">
        <v>0</v>
      </c>
      <c r="L21">
        <v>0</v>
      </c>
      <c r="M21">
        <v>0</v>
      </c>
      <c r="N21">
        <v>0.5</v>
      </c>
      <c r="O21">
        <v>0.5</v>
      </c>
      <c r="P21">
        <v>0</v>
      </c>
      <c r="Q21">
        <v>0</v>
      </c>
      <c r="R21">
        <v>0</v>
      </c>
      <c r="S21">
        <v>0</v>
      </c>
      <c r="T21">
        <v>0</v>
      </c>
      <c r="U21" s="112" t="s">
        <v>485</v>
      </c>
    </row>
    <row r="22" spans="1:21" x14ac:dyDescent="0.25">
      <c r="A22" s="86" t="s">
        <v>428</v>
      </c>
      <c r="B22" t="s">
        <v>318</v>
      </c>
      <c r="C22" t="s">
        <v>884</v>
      </c>
      <c r="D22" s="52" t="s">
        <v>883</v>
      </c>
      <c r="E22" s="124" t="s">
        <v>670</v>
      </c>
      <c r="F22" s="80">
        <v>2459160</v>
      </c>
      <c r="G22" s="166">
        <f ref="G22:G28" si="5" t="shared">F22/E22</f>
        <v>122958</v>
      </c>
      <c r="H22" t="s">
        <v>833</v>
      </c>
      <c r="U22" t="s">
        <v>484</v>
      </c>
    </row>
    <row r="23" spans="1:21" x14ac:dyDescent="0.25">
      <c r="A23" s="86" t="s">
        <v>431</v>
      </c>
      <c r="B23" t="s">
        <v>318</v>
      </c>
      <c r="C23" t="s">
        <v>882</v>
      </c>
      <c r="D23" s="52" t="s">
        <v>881</v>
      </c>
      <c r="E23" s="124" t="s">
        <v>880</v>
      </c>
      <c r="F23" s="80">
        <v>3585960</v>
      </c>
      <c r="G23" s="166">
        <f si="5" t="shared"/>
        <v>11953.2</v>
      </c>
      <c r="H23" t="s">
        <v>833</v>
      </c>
      <c r="U23" t="s">
        <v>484</v>
      </c>
    </row>
    <row r="24" spans="1:21" x14ac:dyDescent="0.25">
      <c r="A24" s="86" t="s">
        <v>431</v>
      </c>
      <c r="B24" t="s">
        <v>318</v>
      </c>
      <c r="C24" t="s">
        <v>879</v>
      </c>
      <c r="D24" s="52" t="s">
        <v>878</v>
      </c>
      <c r="E24" s="124" t="s">
        <v>877</v>
      </c>
      <c r="F24" s="80">
        <v>6566550</v>
      </c>
      <c r="G24" s="166">
        <f si="5" t="shared"/>
        <v>252559.61538461538</v>
      </c>
      <c r="H24" t="s">
        <v>833</v>
      </c>
      <c r="U24" t="s">
        <v>484</v>
      </c>
    </row>
    <row r="25" spans="1:21" x14ac:dyDescent="0.25">
      <c r="A25" s="86" t="s">
        <v>431</v>
      </c>
      <c r="B25" t="s">
        <v>318</v>
      </c>
      <c r="C25" t="s">
        <v>876</v>
      </c>
      <c r="D25" s="52" t="s">
        <v>875</v>
      </c>
      <c r="E25" s="124" t="s">
        <v>874</v>
      </c>
      <c r="F25" s="80">
        <v>9402561</v>
      </c>
      <c r="G25" s="166">
        <f si="5" t="shared"/>
        <v>427389.13636363635</v>
      </c>
      <c r="H25" t="s">
        <v>833</v>
      </c>
      <c r="U25" t="s">
        <v>484</v>
      </c>
    </row>
    <row r="26" spans="1:21" x14ac:dyDescent="0.25">
      <c r="A26" s="86" t="s">
        <v>431</v>
      </c>
      <c r="B26" t="s">
        <v>318</v>
      </c>
      <c r="C26" t="s">
        <v>873</v>
      </c>
      <c r="D26" s="52" t="s">
        <v>872</v>
      </c>
      <c r="E26" s="124" t="s">
        <v>871</v>
      </c>
      <c r="F26" s="80">
        <v>3191250</v>
      </c>
      <c r="G26" s="166">
        <f si="5" t="shared"/>
        <v>12765</v>
      </c>
      <c r="H26" t="s">
        <v>833</v>
      </c>
      <c r="U26" t="s">
        <v>484</v>
      </c>
    </row>
    <row r="27" spans="1:21" x14ac:dyDescent="0.25">
      <c r="A27" s="86" t="s">
        <v>428</v>
      </c>
      <c r="B27" t="s">
        <v>309</v>
      </c>
      <c r="C27" t="s">
        <v>870</v>
      </c>
      <c r="D27" s="82" t="s">
        <v>869</v>
      </c>
      <c r="E27" s="123" t="s">
        <v>868</v>
      </c>
      <c r="F27" s="80">
        <v>9875689</v>
      </c>
      <c r="G27" s="168">
        <f si="5" t="shared"/>
        <v>50644.558974358974</v>
      </c>
      <c r="H27" t="s">
        <v>833</v>
      </c>
      <c r="U27" t="s">
        <v>484</v>
      </c>
    </row>
    <row r="28" spans="1:21" x14ac:dyDescent="0.25">
      <c r="A28" s="86" t="s">
        <v>428</v>
      </c>
      <c r="B28" t="s">
        <v>309</v>
      </c>
      <c r="C28" t="s">
        <v>867</v>
      </c>
      <c r="D28" s="82" t="s">
        <v>865</v>
      </c>
      <c r="E28" s="123" t="s">
        <v>789</v>
      </c>
      <c r="F28" s="80">
        <v>9990760.0399999991</v>
      </c>
      <c r="G28" s="168">
        <f si="5" t="shared"/>
        <v>624422.50249999994</v>
      </c>
      <c r="H28" t="s">
        <v>833</v>
      </c>
      <c r="U28" t="s">
        <v>484</v>
      </c>
    </row>
    <row r="29" spans="1:21" x14ac:dyDescent="0.25">
      <c r="A29" s="86" t="s">
        <v>428</v>
      </c>
      <c r="B29" t="s">
        <v>309</v>
      </c>
      <c r="C29" t="s">
        <v>864</v>
      </c>
      <c r="D29" s="82" t="s">
        <v>862</v>
      </c>
      <c r="E29" s="123" t="s">
        <v>546</v>
      </c>
      <c r="F29" s="82" t="s">
        <v>546</v>
      </c>
      <c r="G29" s="169" t="s">
        <v>546</v>
      </c>
      <c r="H29" t="s">
        <v>833</v>
      </c>
      <c r="U29" t="s">
        <v>484</v>
      </c>
    </row>
    <row r="30" spans="1:21" x14ac:dyDescent="0.25">
      <c r="A30" s="86" t="s">
        <v>428</v>
      </c>
      <c r="B30" s="112" t="s">
        <v>309</v>
      </c>
      <c r="C30" t="s">
        <v>904</v>
      </c>
      <c r="D30" s="82" t="s">
        <v>905</v>
      </c>
      <c r="E30" s="123" t="s">
        <v>906</v>
      </c>
      <c r="F30" s="80">
        <v>9380832</v>
      </c>
      <c r="G30" s="168">
        <f ref="G30:G31" si="6" t="shared">F30/E30</f>
        <v>17371.911111111112</v>
      </c>
      <c r="H30" t="s">
        <v>833</v>
      </c>
      <c r="O30">
        <v>1</v>
      </c>
      <c r="U30" t="s">
        <v>484</v>
      </c>
    </row>
    <row r="31" spans="1:21" x14ac:dyDescent="0.25">
      <c r="A31" s="86" t="s">
        <v>428</v>
      </c>
      <c r="B31" s="112" t="s">
        <v>309</v>
      </c>
      <c r="C31" t="s">
        <v>907</v>
      </c>
      <c r="D31" s="82" t="s">
        <v>908</v>
      </c>
      <c r="E31" s="123" t="s">
        <v>909</v>
      </c>
      <c r="F31" s="80">
        <v>9999874.8000000007</v>
      </c>
      <c r="G31" s="168">
        <f si="6" t="shared"/>
        <v>53762.767741935488</v>
      </c>
      <c r="H31" t="s">
        <v>833</v>
      </c>
      <c r="U31" t="s">
        <v>484</v>
      </c>
    </row>
  </sheetData>
  <autoFilter ref="A1:U1"/>
  <pageMargins bottom="0.78740157499999996" footer="0.3" header="0.3" left="0.7" right="0.7" top="0.78740157499999996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T97"/>
  <sheetViews>
    <sheetView workbookViewId="0" zoomScaleNormal="100">
      <pane activePane="bottomLeft" state="frozen" topLeftCell="A2" ySplit="1"/>
      <selection pane="bottomLeft"/>
    </sheetView>
  </sheetViews>
  <sheetFormatPr defaultRowHeight="15" x14ac:dyDescent="0.25"/>
  <cols>
    <col min="1" max="1" customWidth="true" width="24.28515625" collapsed="false"/>
    <col min="2" max="2" customWidth="true" width="14.28515625" collapsed="false"/>
    <col min="3" max="3" customWidth="true" width="25.140625" collapsed="false"/>
    <col min="5" max="5" customWidth="true" width="26.0" collapsed="false"/>
    <col min="6" max="6" customWidth="true" width="16.28515625" collapsed="false"/>
    <col min="7" max="7" customWidth="true" width="11.0" collapsed="false"/>
    <col min="8" max="8" customWidth="true" width="11.42578125" collapsed="false"/>
    <col min="19" max="19" bestFit="true" customWidth="true" width="12.5703125" collapsed="false"/>
  </cols>
  <sheetData>
    <row ht="63" r="1" spans="1:2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5" t="s">
        <v>19</v>
      </c>
    </row>
    <row customFormat="1" r="2" s="11" spans="1:20" x14ac:dyDescent="0.25">
      <c r="A2" s="6" t="s">
        <v>20</v>
      </c>
      <c r="B2" s="6" t="s">
        <v>21</v>
      </c>
      <c r="C2" s="6" t="s">
        <v>21</v>
      </c>
      <c r="D2" s="7" t="s">
        <v>22</v>
      </c>
      <c r="E2" s="8" t="s">
        <v>23</v>
      </c>
      <c r="F2" s="9">
        <v>11874337.539999999</v>
      </c>
      <c r="G2" s="10">
        <v>1</v>
      </c>
      <c r="H2" s="10">
        <v>1</v>
      </c>
      <c r="I2" s="10">
        <v>1</v>
      </c>
      <c r="J2" s="10">
        <v>1</v>
      </c>
      <c r="K2" s="10">
        <v>2</v>
      </c>
      <c r="L2" s="10">
        <v>1</v>
      </c>
      <c r="M2" s="10">
        <v>1</v>
      </c>
      <c r="N2" s="10">
        <v>2</v>
      </c>
      <c r="O2" s="10">
        <v>1</v>
      </c>
      <c r="P2" s="10">
        <v>1</v>
      </c>
      <c r="Q2" s="10">
        <v>1</v>
      </c>
      <c r="R2" s="10">
        <v>1</v>
      </c>
      <c r="S2" s="10">
        <f ref="S2:S17" si="0" t="shared">SUM(G2:R2)</f>
        <v>14</v>
      </c>
      <c r="T2" s="10"/>
    </row>
    <row ht="38.25" r="3" spans="1:20" x14ac:dyDescent="0.25">
      <c r="A3" s="12" t="s">
        <v>24</v>
      </c>
      <c r="B3" s="12" t="s">
        <v>25</v>
      </c>
      <c r="C3" s="12" t="s">
        <v>26</v>
      </c>
      <c r="D3" s="13" t="s">
        <v>22</v>
      </c>
      <c r="E3" s="8" t="s">
        <v>27</v>
      </c>
      <c r="F3" s="14">
        <v>35514634.210000001</v>
      </c>
      <c r="G3" s="15">
        <v>1</v>
      </c>
      <c r="H3" s="15">
        <v>1</v>
      </c>
      <c r="I3" s="15">
        <v>0</v>
      </c>
      <c r="J3" s="15">
        <v>0</v>
      </c>
      <c r="K3" s="15">
        <v>0</v>
      </c>
      <c r="L3" s="15">
        <v>0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0</v>
      </c>
      <c r="S3" s="15">
        <f si="0" t="shared"/>
        <v>7</v>
      </c>
      <c r="T3" s="15"/>
    </row>
    <row customFormat="1" r="4" s="21" spans="1:20" x14ac:dyDescent="0.25">
      <c r="A4" s="16" t="s">
        <v>28</v>
      </c>
      <c r="B4" s="16" t="s">
        <v>29</v>
      </c>
      <c r="C4" s="16" t="s">
        <v>30</v>
      </c>
      <c r="D4" s="17" t="s">
        <v>22</v>
      </c>
      <c r="E4" s="18" t="s">
        <v>31</v>
      </c>
      <c r="F4" s="19">
        <v>20529907.260000002</v>
      </c>
      <c r="G4" s="20">
        <v>1</v>
      </c>
      <c r="H4" s="20">
        <v>1</v>
      </c>
      <c r="I4" s="20">
        <v>2</v>
      </c>
      <c r="J4" s="20">
        <v>2</v>
      </c>
      <c r="K4" s="20">
        <v>1</v>
      </c>
      <c r="L4" s="20">
        <v>0</v>
      </c>
      <c r="M4" s="20">
        <v>2</v>
      </c>
      <c r="N4" s="20">
        <v>1</v>
      </c>
      <c r="O4" s="20">
        <v>2</v>
      </c>
      <c r="P4" s="20">
        <v>1</v>
      </c>
      <c r="Q4" s="20">
        <v>1</v>
      </c>
      <c r="R4" s="20">
        <v>1</v>
      </c>
      <c r="S4" s="20">
        <f si="0" t="shared"/>
        <v>15</v>
      </c>
      <c r="T4" s="20"/>
    </row>
    <row customFormat="1" ht="25.5" r="5" s="21" spans="1:20" x14ac:dyDescent="0.25">
      <c r="A5" s="16" t="s">
        <v>32</v>
      </c>
      <c r="B5" s="16" t="s">
        <v>33</v>
      </c>
      <c r="C5" s="16" t="s">
        <v>34</v>
      </c>
      <c r="D5" s="17" t="s">
        <v>22</v>
      </c>
      <c r="E5" s="18" t="s">
        <v>35</v>
      </c>
      <c r="F5" s="19">
        <v>34322275.759999998</v>
      </c>
      <c r="G5" s="20">
        <v>1</v>
      </c>
      <c r="H5" s="20">
        <v>2</v>
      </c>
      <c r="I5" s="20">
        <v>1</v>
      </c>
      <c r="J5" s="20">
        <v>2</v>
      </c>
      <c r="K5" s="20">
        <v>1</v>
      </c>
      <c r="L5" s="20">
        <v>1</v>
      </c>
      <c r="M5" s="20">
        <v>2</v>
      </c>
      <c r="N5" s="20">
        <v>2</v>
      </c>
      <c r="O5" s="20">
        <v>2</v>
      </c>
      <c r="P5" s="20">
        <v>1</v>
      </c>
      <c r="Q5" s="20">
        <v>2</v>
      </c>
      <c r="R5" s="20">
        <v>2</v>
      </c>
      <c r="S5" s="20">
        <f si="0" t="shared"/>
        <v>19</v>
      </c>
      <c r="T5" s="20" t="s">
        <v>36</v>
      </c>
    </row>
    <row customFormat="1" ht="38.25" r="6" s="21" spans="1:20" x14ac:dyDescent="0.25">
      <c r="A6" s="16" t="s">
        <v>37</v>
      </c>
      <c r="B6" s="16" t="s">
        <v>38</v>
      </c>
      <c r="C6" s="16" t="s">
        <v>39</v>
      </c>
      <c r="D6" s="17" t="s">
        <v>22</v>
      </c>
      <c r="E6" s="18" t="s">
        <v>40</v>
      </c>
      <c r="F6" s="19">
        <v>13665370.609999999</v>
      </c>
      <c r="G6" s="20">
        <v>1</v>
      </c>
      <c r="H6" s="20">
        <v>1</v>
      </c>
      <c r="I6" s="20">
        <v>2</v>
      </c>
      <c r="J6" s="20">
        <v>1</v>
      </c>
      <c r="K6" s="20">
        <v>1</v>
      </c>
      <c r="L6" s="20">
        <v>2</v>
      </c>
      <c r="M6" s="20">
        <v>1</v>
      </c>
      <c r="N6" s="20">
        <v>2</v>
      </c>
      <c r="O6" s="20">
        <v>2</v>
      </c>
      <c r="P6" s="20">
        <v>1</v>
      </c>
      <c r="Q6" s="20">
        <v>1</v>
      </c>
      <c r="R6" s="20">
        <v>1</v>
      </c>
      <c r="S6" s="20">
        <f si="0" t="shared"/>
        <v>16</v>
      </c>
      <c r="T6" s="20"/>
    </row>
    <row customFormat="1" ht="51" r="7" s="21" spans="1:20" x14ac:dyDescent="0.25">
      <c r="A7" s="16" t="s">
        <v>41</v>
      </c>
      <c r="B7" s="16" t="s">
        <v>42</v>
      </c>
      <c r="C7" s="16" t="s">
        <v>43</v>
      </c>
      <c r="D7" s="17" t="s">
        <v>22</v>
      </c>
      <c r="E7" s="18" t="s">
        <v>44</v>
      </c>
      <c r="F7" s="19">
        <v>29436233.48</v>
      </c>
      <c r="G7" s="20">
        <v>1</v>
      </c>
      <c r="H7" s="20">
        <v>2</v>
      </c>
      <c r="I7" s="20">
        <v>2</v>
      </c>
      <c r="J7" s="20">
        <v>1</v>
      </c>
      <c r="K7" s="20">
        <v>1</v>
      </c>
      <c r="L7" s="20">
        <v>1</v>
      </c>
      <c r="M7" s="20">
        <v>1</v>
      </c>
      <c r="N7" s="20">
        <v>2</v>
      </c>
      <c r="O7" s="20">
        <v>1</v>
      </c>
      <c r="P7" s="20">
        <v>1</v>
      </c>
      <c r="Q7" s="20">
        <v>2</v>
      </c>
      <c r="R7" s="20">
        <v>1</v>
      </c>
      <c r="S7" s="20">
        <f si="0" t="shared"/>
        <v>16</v>
      </c>
      <c r="T7" s="20" t="s">
        <v>36</v>
      </c>
    </row>
    <row ht="38.25" r="8" spans="1:20" x14ac:dyDescent="0.25">
      <c r="A8" s="12" t="s">
        <v>45</v>
      </c>
      <c r="B8" s="12"/>
      <c r="C8" s="12" t="s">
        <v>46</v>
      </c>
      <c r="D8" s="13" t="s">
        <v>22</v>
      </c>
      <c r="E8" s="8" t="s">
        <v>47</v>
      </c>
      <c r="F8" s="14">
        <v>7071737.4199999999</v>
      </c>
      <c r="G8" s="15">
        <v>1</v>
      </c>
      <c r="H8" s="15">
        <v>1</v>
      </c>
      <c r="I8" s="15">
        <v>0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f si="0" t="shared"/>
        <v>11</v>
      </c>
      <c r="T8" s="15"/>
    </row>
    <row ht="63.75" r="9" spans="1:20" x14ac:dyDescent="0.25">
      <c r="A9" s="12" t="s">
        <v>48</v>
      </c>
      <c r="B9" s="12"/>
      <c r="C9" s="12" t="s">
        <v>49</v>
      </c>
      <c r="D9" s="13" t="s">
        <v>22</v>
      </c>
      <c r="E9" s="8" t="s">
        <v>50</v>
      </c>
      <c r="F9" s="14">
        <v>19615794.309999999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f si="0" t="shared"/>
        <v>12</v>
      </c>
      <c r="T9" s="15"/>
    </row>
    <row ht="63.75" r="10" spans="1:20" x14ac:dyDescent="0.25">
      <c r="A10" s="12" t="s">
        <v>51</v>
      </c>
      <c r="B10" s="12" t="s">
        <v>52</v>
      </c>
      <c r="C10" s="12" t="s">
        <v>53</v>
      </c>
      <c r="D10" s="13" t="s">
        <v>22</v>
      </c>
      <c r="E10" s="8" t="s">
        <v>54</v>
      </c>
      <c r="F10" s="14">
        <v>18621088.66</v>
      </c>
      <c r="G10" s="15">
        <v>1</v>
      </c>
      <c r="H10" s="15">
        <v>2</v>
      </c>
      <c r="I10" s="15">
        <v>1</v>
      </c>
      <c r="J10" s="15">
        <v>1</v>
      </c>
      <c r="K10" s="15">
        <v>1</v>
      </c>
      <c r="L10" s="15">
        <v>1</v>
      </c>
      <c r="M10" s="15">
        <v>2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f si="0" t="shared"/>
        <v>14</v>
      </c>
      <c r="T10" s="15"/>
    </row>
    <row ht="25.5" r="11" spans="1:20" x14ac:dyDescent="0.25">
      <c r="A11" s="12" t="s">
        <v>32</v>
      </c>
      <c r="B11" s="12" t="s">
        <v>55</v>
      </c>
      <c r="C11" s="12" t="s">
        <v>56</v>
      </c>
      <c r="D11" s="13" t="s">
        <v>57</v>
      </c>
      <c r="E11" s="8" t="s">
        <v>58</v>
      </c>
      <c r="F11" s="14">
        <v>2417089.4900000002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0</v>
      </c>
      <c r="M11" s="15">
        <v>1</v>
      </c>
      <c r="N11" s="15">
        <v>1</v>
      </c>
      <c r="O11" s="15">
        <v>1</v>
      </c>
      <c r="P11" s="15">
        <v>1</v>
      </c>
      <c r="Q11" s="15">
        <v>2</v>
      </c>
      <c r="R11" s="15">
        <v>1</v>
      </c>
      <c r="S11" s="15">
        <f si="0" t="shared"/>
        <v>12</v>
      </c>
      <c r="T11" s="15"/>
    </row>
    <row ht="51" r="12" spans="1:20" x14ac:dyDescent="0.25">
      <c r="A12" s="12" t="s">
        <v>59</v>
      </c>
      <c r="B12" s="12"/>
      <c r="C12" s="12" t="s">
        <v>60</v>
      </c>
      <c r="D12" s="13" t="s">
        <v>57</v>
      </c>
      <c r="E12" s="8" t="s">
        <v>61</v>
      </c>
      <c r="F12" s="14">
        <v>7320483.4100000001</v>
      </c>
      <c r="G12" s="15">
        <v>1</v>
      </c>
      <c r="H12" s="15">
        <v>0</v>
      </c>
      <c r="I12" s="15">
        <v>0</v>
      </c>
      <c r="J12" s="15">
        <v>1</v>
      </c>
      <c r="K12" s="15">
        <v>1</v>
      </c>
      <c r="L12" s="15">
        <v>1</v>
      </c>
      <c r="M12" s="15">
        <v>0</v>
      </c>
      <c r="N12" s="15">
        <v>1</v>
      </c>
      <c r="O12" s="15">
        <v>0</v>
      </c>
      <c r="P12" s="15">
        <v>1</v>
      </c>
      <c r="Q12" s="15">
        <v>0</v>
      </c>
      <c r="R12" s="15">
        <v>1</v>
      </c>
      <c r="S12" s="15">
        <f si="0" t="shared"/>
        <v>7</v>
      </c>
      <c r="T12" s="15"/>
    </row>
    <row ht="25.5" r="13" spans="1:20" x14ac:dyDescent="0.25">
      <c r="A13" s="12" t="s">
        <v>62</v>
      </c>
      <c r="B13" s="12" t="s">
        <v>45</v>
      </c>
      <c r="C13" s="12" t="s">
        <v>63</v>
      </c>
      <c r="D13" s="13" t="s">
        <v>57</v>
      </c>
      <c r="E13" s="8" t="s">
        <v>64</v>
      </c>
      <c r="F13" s="14">
        <v>1993560.21</v>
      </c>
      <c r="G13" s="15">
        <v>1</v>
      </c>
      <c r="H13" s="15">
        <v>0</v>
      </c>
      <c r="I13" s="15">
        <v>0</v>
      </c>
      <c r="J13" s="15">
        <v>0</v>
      </c>
      <c r="K13" s="15">
        <v>1</v>
      </c>
      <c r="L13" s="15">
        <v>0</v>
      </c>
      <c r="M13" s="15">
        <v>1</v>
      </c>
      <c r="N13" s="15">
        <v>0</v>
      </c>
      <c r="O13" s="15">
        <v>1</v>
      </c>
      <c r="P13" s="15">
        <v>1</v>
      </c>
      <c r="Q13" s="15">
        <v>1</v>
      </c>
      <c r="R13" s="15">
        <v>1</v>
      </c>
      <c r="S13" s="15">
        <f si="0" t="shared"/>
        <v>7</v>
      </c>
      <c r="T13" s="15"/>
    </row>
    <row customFormat="1" ht="38.25" r="14" s="11" spans="1:20" x14ac:dyDescent="0.25">
      <c r="A14" s="22" t="s">
        <v>65</v>
      </c>
      <c r="B14" s="22" t="s">
        <v>66</v>
      </c>
      <c r="C14" s="22" t="s">
        <v>67</v>
      </c>
      <c r="D14" s="23" t="s">
        <v>57</v>
      </c>
      <c r="E14" s="8" t="s">
        <v>68</v>
      </c>
      <c r="F14" s="9">
        <v>3106129.02</v>
      </c>
      <c r="G14" s="10">
        <v>1</v>
      </c>
      <c r="H14" s="10">
        <v>1</v>
      </c>
      <c r="I14" s="10">
        <v>0</v>
      </c>
      <c r="J14" s="10">
        <v>1</v>
      </c>
      <c r="K14" s="10">
        <v>1</v>
      </c>
      <c r="L14" s="10">
        <v>1</v>
      </c>
      <c r="M14" s="10">
        <v>1</v>
      </c>
      <c r="N14" s="10">
        <v>0</v>
      </c>
      <c r="O14" s="10">
        <v>1</v>
      </c>
      <c r="P14" s="10">
        <v>1</v>
      </c>
      <c r="Q14" s="10">
        <v>1</v>
      </c>
      <c r="R14" s="10">
        <v>1</v>
      </c>
      <c r="S14" s="15">
        <f si="0" t="shared"/>
        <v>10</v>
      </c>
      <c r="T14" s="15"/>
    </row>
    <row customFormat="1" ht="25.5" r="15" s="11" spans="1:20" x14ac:dyDescent="0.25">
      <c r="A15" s="22" t="s">
        <v>69</v>
      </c>
      <c r="B15" s="22" t="s">
        <v>70</v>
      </c>
      <c r="C15" s="22" t="s">
        <v>71</v>
      </c>
      <c r="D15" s="23" t="s">
        <v>57</v>
      </c>
      <c r="E15" s="8" t="s">
        <v>72</v>
      </c>
      <c r="F15" s="9">
        <v>923842.62</v>
      </c>
      <c r="G15" s="10">
        <v>1</v>
      </c>
      <c r="H15" s="10">
        <v>0</v>
      </c>
      <c r="I15" s="10">
        <v>1</v>
      </c>
      <c r="J15" s="10">
        <v>0</v>
      </c>
      <c r="K15" s="10">
        <v>1</v>
      </c>
      <c r="L15" s="10">
        <v>1</v>
      </c>
      <c r="M15" s="10">
        <v>0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5">
        <f si="0" t="shared"/>
        <v>9</v>
      </c>
      <c r="T15" s="15"/>
    </row>
    <row customFormat="1" ht="25.5" r="16" s="11" spans="1:20" x14ac:dyDescent="0.25">
      <c r="A16" s="22" t="s">
        <v>51</v>
      </c>
      <c r="B16" s="22" t="s">
        <v>73</v>
      </c>
      <c r="C16" s="22" t="s">
        <v>74</v>
      </c>
      <c r="D16" s="23" t="s">
        <v>57</v>
      </c>
      <c r="E16" s="8" t="s">
        <v>75</v>
      </c>
      <c r="F16" s="9">
        <v>1743268.71</v>
      </c>
      <c r="G16" s="10">
        <v>1</v>
      </c>
      <c r="H16" s="10">
        <v>2</v>
      </c>
      <c r="I16" s="10">
        <v>1</v>
      </c>
      <c r="J16" s="10">
        <v>0</v>
      </c>
      <c r="K16" s="10">
        <v>1</v>
      </c>
      <c r="L16" s="10">
        <v>0</v>
      </c>
      <c r="M16" s="10">
        <v>2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5">
        <f si="0" t="shared"/>
        <v>12</v>
      </c>
      <c r="T16" s="15"/>
    </row>
    <row customFormat="1" r="17" s="11" spans="1:20" x14ac:dyDescent="0.25">
      <c r="A17" s="22" t="s">
        <v>76</v>
      </c>
      <c r="B17" s="22"/>
      <c r="C17" s="22" t="s">
        <v>77</v>
      </c>
      <c r="D17" s="23" t="s">
        <v>57</v>
      </c>
      <c r="E17" s="8" t="s">
        <v>78</v>
      </c>
      <c r="F17" s="9">
        <v>2246896.2200000002</v>
      </c>
      <c r="G17" s="10">
        <v>1</v>
      </c>
      <c r="H17" s="10">
        <v>2</v>
      </c>
      <c r="I17" s="10">
        <v>1</v>
      </c>
      <c r="J17" s="10">
        <v>1</v>
      </c>
      <c r="K17" s="10">
        <v>2</v>
      </c>
      <c r="L17" s="10">
        <v>1</v>
      </c>
      <c r="M17" s="10">
        <v>1</v>
      </c>
      <c r="N17" s="10">
        <v>1</v>
      </c>
      <c r="O17" s="10">
        <v>1</v>
      </c>
      <c r="P17" s="10">
        <v>2</v>
      </c>
      <c r="Q17" s="10">
        <v>1</v>
      </c>
      <c r="R17" s="10">
        <v>1</v>
      </c>
      <c r="S17" s="15">
        <f si="0" t="shared"/>
        <v>15</v>
      </c>
      <c r="T17" s="15"/>
    </row>
    <row customFormat="1" r="18" s="30" spans="1:20" x14ac:dyDescent="0.25">
      <c r="A18" s="24">
        <v>16</v>
      </c>
      <c r="B18" s="25"/>
      <c r="C18" s="25"/>
      <c r="D18" s="26" t="s">
        <v>22</v>
      </c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>
        <f>SUM(S2:S17)/16</f>
        <v>12.25</v>
      </c>
      <c r="T18" s="15"/>
    </row>
    <row ht="76.5" r="19" spans="1:20" x14ac:dyDescent="0.25">
      <c r="A19" s="12" t="s">
        <v>79</v>
      </c>
      <c r="B19" s="12" t="s">
        <v>80</v>
      </c>
      <c r="C19" s="12" t="s">
        <v>81</v>
      </c>
      <c r="D19" s="13" t="s">
        <v>82</v>
      </c>
      <c r="E19" s="8" t="s">
        <v>83</v>
      </c>
      <c r="F19" s="14">
        <v>9997696.4100000001</v>
      </c>
      <c r="G19" s="15">
        <v>1</v>
      </c>
      <c r="H19" s="15">
        <v>2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0</v>
      </c>
      <c r="O19" s="15">
        <v>1</v>
      </c>
      <c r="P19" s="15">
        <v>1</v>
      </c>
      <c r="Q19" s="15">
        <v>1</v>
      </c>
      <c r="R19" s="15">
        <v>1</v>
      </c>
      <c r="S19" s="15">
        <f>SUM(G19:R19)</f>
        <v>12</v>
      </c>
      <c r="T19" s="15"/>
    </row>
    <row ht="51" r="20" spans="1:20" x14ac:dyDescent="0.25">
      <c r="A20" s="12" t="s">
        <v>84</v>
      </c>
      <c r="B20" s="12" t="s">
        <v>85</v>
      </c>
      <c r="C20" s="12" t="s">
        <v>86</v>
      </c>
      <c r="D20" s="13" t="s">
        <v>82</v>
      </c>
      <c r="E20" s="8" t="s">
        <v>87</v>
      </c>
      <c r="F20" s="14">
        <v>6495432.3799999999</v>
      </c>
      <c r="G20" s="15">
        <v>1</v>
      </c>
      <c r="H20" s="15">
        <v>1</v>
      </c>
      <c r="I20" s="15">
        <v>0</v>
      </c>
      <c r="J20" s="15">
        <v>1</v>
      </c>
      <c r="K20" s="15">
        <v>0</v>
      </c>
      <c r="L20" s="15">
        <v>0</v>
      </c>
      <c r="M20" s="15">
        <v>1</v>
      </c>
      <c r="N20" s="15">
        <v>0</v>
      </c>
      <c r="O20" s="15">
        <v>1</v>
      </c>
      <c r="P20" s="15">
        <v>1</v>
      </c>
      <c r="Q20" s="15">
        <v>1</v>
      </c>
      <c r="R20" s="15">
        <v>0</v>
      </c>
      <c r="S20" s="15">
        <f>SUM(G20:R20)</f>
        <v>7</v>
      </c>
      <c r="T20" s="15"/>
    </row>
    <row ht="64.5" r="21" spans="1:20" x14ac:dyDescent="0.25">
      <c r="A21" s="12" t="s">
        <v>88</v>
      </c>
      <c r="B21" s="12" t="s">
        <v>89</v>
      </c>
      <c r="C21" s="31" t="s">
        <v>90</v>
      </c>
      <c r="D21" s="13" t="s">
        <v>82</v>
      </c>
      <c r="E21" s="8" t="s">
        <v>91</v>
      </c>
      <c r="F21" s="14">
        <v>5009550.62</v>
      </c>
      <c r="G21" s="15">
        <v>1</v>
      </c>
      <c r="H21" s="15">
        <v>0</v>
      </c>
      <c r="I21" s="15">
        <v>1</v>
      </c>
      <c r="J21" s="15">
        <v>0</v>
      </c>
      <c r="K21" s="15">
        <v>1</v>
      </c>
      <c r="L21" s="15">
        <v>0</v>
      </c>
      <c r="M21" s="15">
        <v>0</v>
      </c>
      <c r="N21" s="15">
        <v>1</v>
      </c>
      <c r="O21" s="15">
        <v>0</v>
      </c>
      <c r="P21" s="15">
        <v>1</v>
      </c>
      <c r="Q21" s="15">
        <v>0</v>
      </c>
      <c r="R21" s="15">
        <v>0</v>
      </c>
      <c r="S21" s="15">
        <f>SUM(G21:R21)</f>
        <v>5</v>
      </c>
      <c r="T21" s="15"/>
    </row>
    <row ht="25.5" r="22" spans="1:20" x14ac:dyDescent="0.25">
      <c r="A22" s="12" t="s">
        <v>62</v>
      </c>
      <c r="B22" s="12" t="s">
        <v>45</v>
      </c>
      <c r="C22" s="12" t="s">
        <v>92</v>
      </c>
      <c r="D22" s="13" t="s">
        <v>93</v>
      </c>
      <c r="E22" s="8" t="s">
        <v>94</v>
      </c>
      <c r="F22" s="14">
        <v>961941.5</v>
      </c>
      <c r="G22" s="15">
        <v>0</v>
      </c>
      <c r="H22" s="15">
        <v>0</v>
      </c>
      <c r="I22" s="15">
        <v>1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1</v>
      </c>
      <c r="R22" s="15">
        <v>0</v>
      </c>
      <c r="S22" s="15">
        <f>SUM(G22:R22)</f>
        <v>3</v>
      </c>
      <c r="T22" s="15"/>
    </row>
    <row customFormat="1" r="23" s="30" spans="1:20" x14ac:dyDescent="0.25">
      <c r="A23" s="24">
        <v>4</v>
      </c>
      <c r="B23" s="25"/>
      <c r="C23" s="25"/>
      <c r="D23" s="26" t="s">
        <v>82</v>
      </c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5">
        <f>SUM(S19:S22)/4</f>
        <v>6.75</v>
      </c>
      <c r="T23" s="15"/>
    </row>
    <row ht="25.5" r="24" spans="1:20" x14ac:dyDescent="0.25">
      <c r="A24" s="12" t="s">
        <v>95</v>
      </c>
      <c r="B24" s="12" t="s">
        <v>96</v>
      </c>
      <c r="C24" s="12" t="s">
        <v>97</v>
      </c>
      <c r="D24" s="13" t="s">
        <v>98</v>
      </c>
      <c r="E24" s="8" t="s">
        <v>99</v>
      </c>
      <c r="F24" s="15" t="s">
        <v>100</v>
      </c>
      <c r="G24" s="15">
        <v>1</v>
      </c>
      <c r="H24" s="15">
        <v>1</v>
      </c>
      <c r="I24" s="15">
        <v>0</v>
      </c>
      <c r="J24" s="15">
        <v>0</v>
      </c>
      <c r="K24" s="15">
        <v>0</v>
      </c>
      <c r="L24" s="15">
        <v>1</v>
      </c>
      <c r="M24" s="15">
        <v>0</v>
      </c>
      <c r="N24" s="15">
        <v>1</v>
      </c>
      <c r="O24" s="15">
        <v>0</v>
      </c>
      <c r="P24" s="15">
        <v>0</v>
      </c>
      <c r="Q24" s="15">
        <v>1</v>
      </c>
      <c r="R24" s="15">
        <v>0</v>
      </c>
      <c r="S24" s="15">
        <f>SUM(G24:R24)</f>
        <v>5</v>
      </c>
      <c r="T24" s="15"/>
    </row>
    <row customFormat="1" ht="51" r="25" s="21" spans="1:20" x14ac:dyDescent="0.25">
      <c r="A25" s="16" t="s">
        <v>101</v>
      </c>
      <c r="B25" s="16" t="s">
        <v>102</v>
      </c>
      <c r="C25" s="16" t="s">
        <v>103</v>
      </c>
      <c r="D25" s="17" t="s">
        <v>98</v>
      </c>
      <c r="E25" s="18" t="s">
        <v>104</v>
      </c>
      <c r="F25" s="19">
        <v>23729118.199999999</v>
      </c>
      <c r="G25" s="20">
        <v>2</v>
      </c>
      <c r="H25" s="20">
        <v>2</v>
      </c>
      <c r="I25" s="20">
        <v>2</v>
      </c>
      <c r="J25" s="20">
        <v>1</v>
      </c>
      <c r="K25" s="20">
        <v>1</v>
      </c>
      <c r="L25" s="20">
        <v>1</v>
      </c>
      <c r="M25" s="20">
        <v>2</v>
      </c>
      <c r="N25" s="20">
        <v>2</v>
      </c>
      <c r="O25" s="20">
        <v>1</v>
      </c>
      <c r="P25" s="20">
        <v>1</v>
      </c>
      <c r="Q25" s="20">
        <v>1</v>
      </c>
      <c r="R25" s="20">
        <v>1</v>
      </c>
      <c r="S25" s="20">
        <f>SUM(G25:R25)</f>
        <v>17</v>
      </c>
      <c r="T25" s="20"/>
    </row>
    <row customFormat="1" r="26" s="30" spans="1:20" x14ac:dyDescent="0.25">
      <c r="A26" s="24">
        <v>2</v>
      </c>
      <c r="B26" s="25"/>
      <c r="C26" s="25"/>
      <c r="D26" s="26" t="s">
        <v>98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5">
        <f>SUM(S24:S25)/2</f>
        <v>11</v>
      </c>
      <c r="T26" s="15"/>
    </row>
    <row ht="63.75" r="27" spans="1:20" x14ac:dyDescent="0.25">
      <c r="A27" s="12" t="s">
        <v>105</v>
      </c>
      <c r="B27" s="12" t="s">
        <v>106</v>
      </c>
      <c r="C27" s="12" t="s">
        <v>107</v>
      </c>
      <c r="D27" s="13" t="s">
        <v>108</v>
      </c>
      <c r="E27" s="8" t="s">
        <v>109</v>
      </c>
      <c r="F27" s="14">
        <v>18091562.66</v>
      </c>
      <c r="G27" s="15">
        <v>1</v>
      </c>
      <c r="H27" s="15">
        <v>2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f ref="S27:S40" si="1" t="shared">SUM(G27:R27)</f>
        <v>13</v>
      </c>
      <c r="T27" s="15" t="s">
        <v>36</v>
      </c>
    </row>
    <row ht="25.5" r="28" spans="1:20" x14ac:dyDescent="0.25">
      <c r="A28" s="12" t="s">
        <v>110</v>
      </c>
      <c r="B28" s="12" t="s">
        <v>111</v>
      </c>
      <c r="C28" s="12" t="s">
        <v>112</v>
      </c>
      <c r="D28" s="13" t="s">
        <v>108</v>
      </c>
      <c r="E28" s="8" t="s">
        <v>113</v>
      </c>
      <c r="F28" s="14">
        <v>10095504.98</v>
      </c>
      <c r="G28" s="15">
        <v>1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1</v>
      </c>
      <c r="O28" s="15">
        <v>0</v>
      </c>
      <c r="P28" s="15">
        <v>1</v>
      </c>
      <c r="Q28" s="15">
        <v>1</v>
      </c>
      <c r="R28" s="15">
        <v>0</v>
      </c>
      <c r="S28" s="15">
        <f si="1" t="shared"/>
        <v>6</v>
      </c>
      <c r="T28" s="15"/>
    </row>
    <row ht="51" r="29" spans="1:20" x14ac:dyDescent="0.25">
      <c r="A29" s="12" t="s">
        <v>114</v>
      </c>
      <c r="B29" s="12" t="s">
        <v>115</v>
      </c>
      <c r="C29" s="12" t="s">
        <v>116</v>
      </c>
      <c r="D29" s="13" t="s">
        <v>108</v>
      </c>
      <c r="E29" s="8" t="s">
        <v>117</v>
      </c>
      <c r="F29" s="14">
        <v>7965064.3300000001</v>
      </c>
      <c r="G29" s="15">
        <v>1</v>
      </c>
      <c r="H29" s="15">
        <v>0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0</v>
      </c>
      <c r="P29" s="15">
        <v>1</v>
      </c>
      <c r="Q29" s="15">
        <v>1</v>
      </c>
      <c r="R29" s="15">
        <v>0</v>
      </c>
      <c r="S29" s="15">
        <f si="1" t="shared"/>
        <v>9</v>
      </c>
      <c r="T29" s="15"/>
    </row>
    <row ht="76.5" r="30" spans="1:20" x14ac:dyDescent="0.25">
      <c r="A30" s="12" t="s">
        <v>118</v>
      </c>
      <c r="B30" s="12" t="s">
        <v>119</v>
      </c>
      <c r="C30" s="31" t="s">
        <v>120</v>
      </c>
      <c r="D30" s="13" t="s">
        <v>108</v>
      </c>
      <c r="E30" s="8" t="s">
        <v>121</v>
      </c>
      <c r="F30" s="14">
        <v>13090070.380000001</v>
      </c>
      <c r="G30" s="15">
        <v>1</v>
      </c>
      <c r="H30" s="15">
        <v>1</v>
      </c>
      <c r="I30" s="15">
        <v>1</v>
      </c>
      <c r="J30" s="15">
        <v>1</v>
      </c>
      <c r="K30" s="15">
        <v>2</v>
      </c>
      <c r="L30" s="15">
        <v>1</v>
      </c>
      <c r="M30" s="15">
        <v>1</v>
      </c>
      <c r="N30" s="15">
        <v>1</v>
      </c>
      <c r="O30" s="15">
        <v>2</v>
      </c>
      <c r="P30" s="15">
        <v>1</v>
      </c>
      <c r="Q30" s="15">
        <v>1</v>
      </c>
      <c r="R30" s="15">
        <v>1</v>
      </c>
      <c r="S30" s="15">
        <f si="1" t="shared"/>
        <v>14</v>
      </c>
      <c r="T30" s="15" t="s">
        <v>36</v>
      </c>
    </row>
    <row ht="25.5" r="31" spans="1:20" x14ac:dyDescent="0.25">
      <c r="A31" s="12" t="s">
        <v>122</v>
      </c>
      <c r="B31" s="12"/>
      <c r="C31" s="12" t="s">
        <v>123</v>
      </c>
      <c r="D31" s="13" t="s">
        <v>108</v>
      </c>
      <c r="E31" s="8" t="s">
        <v>124</v>
      </c>
      <c r="F31" s="14">
        <v>17817913.809999999</v>
      </c>
      <c r="G31" s="15">
        <v>1</v>
      </c>
      <c r="H31" s="15">
        <v>1</v>
      </c>
      <c r="I31" s="15">
        <v>0</v>
      </c>
      <c r="J31" s="15">
        <v>1</v>
      </c>
      <c r="K31" s="15">
        <v>0</v>
      </c>
      <c r="L31" s="15">
        <v>1</v>
      </c>
      <c r="M31" s="15">
        <v>1</v>
      </c>
      <c r="N31" s="15">
        <v>1</v>
      </c>
      <c r="O31" s="15">
        <v>1</v>
      </c>
      <c r="P31" s="15">
        <v>0</v>
      </c>
      <c r="Q31" s="15">
        <v>1</v>
      </c>
      <c r="R31" s="15">
        <v>1</v>
      </c>
      <c r="S31" s="15">
        <f si="1" t="shared"/>
        <v>9</v>
      </c>
      <c r="T31" s="15"/>
    </row>
    <row ht="25.5" r="32" spans="1:20" x14ac:dyDescent="0.25">
      <c r="A32" s="12" t="s">
        <v>125</v>
      </c>
      <c r="B32" s="12" t="s">
        <v>115</v>
      </c>
      <c r="C32" s="12" t="s">
        <v>126</v>
      </c>
      <c r="D32" s="13" t="s">
        <v>108</v>
      </c>
      <c r="E32" s="8" t="s">
        <v>127</v>
      </c>
      <c r="F32" s="14">
        <v>26775257.68</v>
      </c>
      <c r="G32" s="15">
        <v>1</v>
      </c>
      <c r="H32" s="15">
        <v>1</v>
      </c>
      <c r="I32" s="15">
        <v>1</v>
      </c>
      <c r="J32" s="15">
        <v>0</v>
      </c>
      <c r="K32" s="15">
        <v>0</v>
      </c>
      <c r="L32" s="15">
        <v>0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0</v>
      </c>
      <c r="S32" s="15">
        <f si="1" t="shared"/>
        <v>8</v>
      </c>
      <c r="T32" s="15"/>
    </row>
    <row ht="63.75" r="33" spans="1:20" x14ac:dyDescent="0.25">
      <c r="A33" s="12" t="s">
        <v>128</v>
      </c>
      <c r="B33" s="12" t="s">
        <v>129</v>
      </c>
      <c r="C33" s="12" t="s">
        <v>130</v>
      </c>
      <c r="D33" s="13" t="s">
        <v>108</v>
      </c>
      <c r="E33" s="8" t="s">
        <v>131</v>
      </c>
      <c r="F33" s="14">
        <v>13589718.82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2</v>
      </c>
      <c r="N33" s="15">
        <v>1</v>
      </c>
      <c r="O33" s="15">
        <v>2</v>
      </c>
      <c r="P33" s="15">
        <v>1</v>
      </c>
      <c r="Q33" s="15">
        <v>2</v>
      </c>
      <c r="R33" s="15">
        <v>0</v>
      </c>
      <c r="S33" s="15">
        <f si="1" t="shared"/>
        <v>14</v>
      </c>
      <c r="T33" s="15"/>
    </row>
    <row ht="63.75" r="34" spans="1:20" x14ac:dyDescent="0.25">
      <c r="A34" s="12" t="s">
        <v>132</v>
      </c>
      <c r="B34" s="12" t="s">
        <v>133</v>
      </c>
      <c r="C34" s="12" t="s">
        <v>134</v>
      </c>
      <c r="D34" s="13" t="s">
        <v>108</v>
      </c>
      <c r="E34" s="8" t="s">
        <v>135</v>
      </c>
      <c r="F34" s="14">
        <v>6813802.2000000002</v>
      </c>
      <c r="G34" s="15">
        <v>1</v>
      </c>
      <c r="H34" s="15">
        <v>0</v>
      </c>
      <c r="I34" s="15">
        <v>0</v>
      </c>
      <c r="J34" s="15">
        <v>0</v>
      </c>
      <c r="K34" s="15">
        <v>1</v>
      </c>
      <c r="L34" s="15">
        <v>1</v>
      </c>
      <c r="M34" s="15">
        <v>0</v>
      </c>
      <c r="N34" s="15">
        <v>1</v>
      </c>
      <c r="O34" s="15">
        <v>1</v>
      </c>
      <c r="P34" s="15">
        <v>1</v>
      </c>
      <c r="Q34" s="15">
        <v>1</v>
      </c>
      <c r="R34" s="15">
        <v>0</v>
      </c>
      <c r="S34" s="15">
        <f si="1" t="shared"/>
        <v>7</v>
      </c>
      <c r="T34" s="15"/>
    </row>
    <row ht="25.5" r="35" spans="1:20" x14ac:dyDescent="0.25">
      <c r="A35" s="12" t="s">
        <v>136</v>
      </c>
      <c r="B35" s="12" t="s">
        <v>137</v>
      </c>
      <c r="C35" s="12" t="s">
        <v>138</v>
      </c>
      <c r="D35" s="13" t="s">
        <v>108</v>
      </c>
      <c r="E35" s="8" t="s">
        <v>139</v>
      </c>
      <c r="F35" s="14">
        <v>13527597.41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0</v>
      </c>
      <c r="M35" s="15">
        <v>1</v>
      </c>
      <c r="N35" s="15">
        <v>1</v>
      </c>
      <c r="O35" s="15">
        <v>1</v>
      </c>
      <c r="P35" s="15">
        <v>0</v>
      </c>
      <c r="Q35" s="15">
        <v>1</v>
      </c>
      <c r="R35" s="15">
        <v>1</v>
      </c>
      <c r="S35" s="15">
        <f si="1" t="shared"/>
        <v>10</v>
      </c>
      <c r="T35" s="15"/>
    </row>
    <row ht="38.25" r="36" spans="1:20" x14ac:dyDescent="0.25">
      <c r="A36" s="12" t="s">
        <v>140</v>
      </c>
      <c r="B36" s="12"/>
      <c r="C36" s="12" t="s">
        <v>141</v>
      </c>
      <c r="D36" s="13" t="s">
        <v>142</v>
      </c>
      <c r="E36" s="8" t="s">
        <v>143</v>
      </c>
      <c r="F36" s="14">
        <v>2927708.39</v>
      </c>
      <c r="G36" s="15">
        <v>1</v>
      </c>
      <c r="H36" s="15">
        <v>1</v>
      </c>
      <c r="I36" s="15">
        <v>0</v>
      </c>
      <c r="J36" s="15">
        <v>1</v>
      </c>
      <c r="K36" s="15">
        <v>1</v>
      </c>
      <c r="L36" s="15">
        <v>1</v>
      </c>
      <c r="M36" s="15">
        <v>2</v>
      </c>
      <c r="N36" s="15">
        <v>1</v>
      </c>
      <c r="O36" s="15">
        <v>1</v>
      </c>
      <c r="P36" s="15">
        <v>1</v>
      </c>
      <c r="Q36" s="15">
        <v>1</v>
      </c>
      <c r="R36" s="15">
        <v>0</v>
      </c>
      <c r="S36" s="15">
        <f si="1" t="shared"/>
        <v>11</v>
      </c>
      <c r="T36" s="15"/>
    </row>
    <row ht="25.5" r="37" spans="1:20" x14ac:dyDescent="0.25">
      <c r="A37" s="12" t="s">
        <v>144</v>
      </c>
      <c r="B37" s="12"/>
      <c r="C37" s="12" t="s">
        <v>145</v>
      </c>
      <c r="D37" s="13" t="s">
        <v>142</v>
      </c>
      <c r="E37" s="8" t="s">
        <v>146</v>
      </c>
      <c r="F37" s="14">
        <v>2001866.44</v>
      </c>
      <c r="G37" s="15">
        <v>1</v>
      </c>
      <c r="H37" s="15">
        <v>1</v>
      </c>
      <c r="I37" s="15">
        <v>0</v>
      </c>
      <c r="J37" s="15">
        <v>0</v>
      </c>
      <c r="K37" s="15">
        <v>1</v>
      </c>
      <c r="L37" s="15">
        <v>0</v>
      </c>
      <c r="M37" s="15">
        <v>1</v>
      </c>
      <c r="N37" s="15">
        <v>0</v>
      </c>
      <c r="O37" s="15">
        <v>0</v>
      </c>
      <c r="P37" s="15">
        <v>1</v>
      </c>
      <c r="Q37" s="15">
        <v>1</v>
      </c>
      <c r="R37" s="15">
        <v>0</v>
      </c>
      <c r="S37" s="15">
        <f si="1" t="shared"/>
        <v>6</v>
      </c>
      <c r="T37" s="15"/>
    </row>
    <row ht="76.5" r="38" spans="1:20" x14ac:dyDescent="0.25">
      <c r="A38" s="12" t="s">
        <v>147</v>
      </c>
      <c r="B38" s="12" t="s">
        <v>148</v>
      </c>
      <c r="C38" s="12" t="s">
        <v>149</v>
      </c>
      <c r="D38" s="13" t="s">
        <v>142</v>
      </c>
      <c r="E38" s="8" t="s">
        <v>150</v>
      </c>
      <c r="F38" s="14">
        <v>5761384.6900000004</v>
      </c>
      <c r="G38" s="15">
        <v>1</v>
      </c>
      <c r="H38" s="15">
        <v>0</v>
      </c>
      <c r="I38" s="15">
        <v>0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0</v>
      </c>
      <c r="Q38" s="15">
        <v>1</v>
      </c>
      <c r="R38" s="15">
        <v>1</v>
      </c>
      <c r="S38" s="15">
        <f si="1" t="shared"/>
        <v>9</v>
      </c>
      <c r="T38" s="15"/>
    </row>
    <row ht="38.25" r="39" spans="1:20" x14ac:dyDescent="0.25">
      <c r="A39" s="12" t="s">
        <v>151</v>
      </c>
      <c r="B39" s="12" t="s">
        <v>152</v>
      </c>
      <c r="C39" s="12" t="s">
        <v>153</v>
      </c>
      <c r="D39" s="13" t="s">
        <v>142</v>
      </c>
      <c r="E39" s="8" t="s">
        <v>154</v>
      </c>
      <c r="F39" s="14">
        <v>6557212.4199999999</v>
      </c>
      <c r="G39" s="15">
        <v>1</v>
      </c>
      <c r="H39" s="15">
        <v>1</v>
      </c>
      <c r="I39" s="15">
        <v>0</v>
      </c>
      <c r="J39" s="15">
        <v>1</v>
      </c>
      <c r="K39" s="15">
        <v>1</v>
      </c>
      <c r="L39" s="15">
        <v>0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f si="1" t="shared"/>
        <v>10</v>
      </c>
      <c r="T39" s="15"/>
    </row>
    <row customFormat="1" ht="25.5" r="40" s="11" spans="1:20" x14ac:dyDescent="0.25">
      <c r="A40" s="22" t="s">
        <v>155</v>
      </c>
      <c r="B40" s="22"/>
      <c r="C40" s="22" t="s">
        <v>156</v>
      </c>
      <c r="D40" s="23" t="s">
        <v>142</v>
      </c>
      <c r="E40" s="8" t="s">
        <v>157</v>
      </c>
      <c r="F40" s="9">
        <v>2487351.56</v>
      </c>
      <c r="G40" s="10">
        <v>0</v>
      </c>
      <c r="H40" s="10">
        <v>0</v>
      </c>
      <c r="I40" s="10">
        <v>0</v>
      </c>
      <c r="J40" s="10">
        <v>1</v>
      </c>
      <c r="K40" s="10">
        <v>0</v>
      </c>
      <c r="L40" s="10">
        <v>0</v>
      </c>
      <c r="M40" s="10">
        <v>1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5">
        <f si="1" t="shared"/>
        <v>3</v>
      </c>
      <c r="T40" s="15"/>
    </row>
    <row customFormat="1" r="41" s="30" spans="1:20" x14ac:dyDescent="0.25">
      <c r="A41" s="24">
        <v>14</v>
      </c>
      <c r="B41" s="25"/>
      <c r="C41" s="25"/>
      <c r="D41" s="26" t="s">
        <v>108</v>
      </c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5">
        <f>SUM(S27:S40)/14</f>
        <v>9.2142857142857135</v>
      </c>
      <c r="T41" s="15"/>
    </row>
    <row ht="51" r="42" spans="1:20" x14ac:dyDescent="0.25">
      <c r="A42" s="12" t="s">
        <v>158</v>
      </c>
      <c r="B42" s="12" t="s">
        <v>159</v>
      </c>
      <c r="C42" s="12" t="s">
        <v>160</v>
      </c>
      <c r="D42" s="13" t="s">
        <v>161</v>
      </c>
      <c r="E42" s="8" t="s">
        <v>162</v>
      </c>
      <c r="F42" s="14">
        <v>37726848.090000004</v>
      </c>
      <c r="G42" s="15">
        <v>2</v>
      </c>
      <c r="H42" s="15">
        <v>2</v>
      </c>
      <c r="I42" s="15">
        <v>1</v>
      </c>
      <c r="J42" s="15">
        <v>1</v>
      </c>
      <c r="K42" s="15">
        <v>2</v>
      </c>
      <c r="L42" s="15">
        <v>1</v>
      </c>
      <c r="M42" s="15">
        <v>2</v>
      </c>
      <c r="N42" s="15">
        <v>2</v>
      </c>
      <c r="O42" s="15">
        <v>2</v>
      </c>
      <c r="P42" s="15">
        <v>1</v>
      </c>
      <c r="Q42" s="15">
        <v>2</v>
      </c>
      <c r="R42" s="15">
        <v>1</v>
      </c>
      <c r="S42" s="15">
        <f>SUM(G42:R42)</f>
        <v>19</v>
      </c>
      <c r="T42" s="15" t="s">
        <v>36</v>
      </c>
    </row>
    <row customFormat="1" ht="25.5" r="43" s="21" spans="1:20" x14ac:dyDescent="0.25">
      <c r="A43" s="16" t="s">
        <v>163</v>
      </c>
      <c r="B43" s="16" t="s">
        <v>164</v>
      </c>
      <c r="C43" s="16" t="s">
        <v>164</v>
      </c>
      <c r="D43" s="17" t="s">
        <v>161</v>
      </c>
      <c r="E43" s="18" t="s">
        <v>165</v>
      </c>
      <c r="F43" s="19">
        <v>21208778.719999999</v>
      </c>
      <c r="G43" s="20">
        <v>1</v>
      </c>
      <c r="H43" s="20">
        <v>2</v>
      </c>
      <c r="I43" s="20">
        <v>2</v>
      </c>
      <c r="J43" s="20">
        <v>1</v>
      </c>
      <c r="K43" s="20">
        <v>2</v>
      </c>
      <c r="L43" s="20">
        <v>1</v>
      </c>
      <c r="M43" s="20">
        <v>2</v>
      </c>
      <c r="N43" s="20">
        <v>1</v>
      </c>
      <c r="O43" s="20">
        <v>1</v>
      </c>
      <c r="P43" s="20">
        <v>1</v>
      </c>
      <c r="Q43" s="20">
        <v>1</v>
      </c>
      <c r="R43" s="20">
        <v>1</v>
      </c>
      <c r="S43" s="20">
        <f>SUM(G43:R43)</f>
        <v>16</v>
      </c>
      <c r="T43" s="20" t="s">
        <v>36</v>
      </c>
    </row>
    <row customFormat="1" ht="63.75" r="44" s="11" spans="1:20" x14ac:dyDescent="0.25">
      <c r="A44" s="22" t="s">
        <v>166</v>
      </c>
      <c r="B44" s="22" t="s">
        <v>167</v>
      </c>
      <c r="C44" s="22" t="s">
        <v>168</v>
      </c>
      <c r="D44" s="23" t="s">
        <v>161</v>
      </c>
      <c r="E44" s="8" t="s">
        <v>169</v>
      </c>
      <c r="F44" s="9">
        <v>7011590.8399999999</v>
      </c>
      <c r="G44" s="10">
        <v>1</v>
      </c>
      <c r="H44" s="10">
        <v>2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2</v>
      </c>
      <c r="P44" s="10">
        <v>1</v>
      </c>
      <c r="Q44" s="10">
        <v>1</v>
      </c>
      <c r="R44" s="10">
        <v>1</v>
      </c>
      <c r="S44" s="10">
        <f>SUM(G44:R44)</f>
        <v>14</v>
      </c>
      <c r="T44" s="10"/>
    </row>
    <row r="45" spans="1:20" x14ac:dyDescent="0.25">
      <c r="A45" s="12" t="s">
        <v>170</v>
      </c>
      <c r="B45" s="12"/>
      <c r="C45" s="31" t="s">
        <v>171</v>
      </c>
      <c r="D45" s="13" t="s">
        <v>161</v>
      </c>
      <c r="E45" s="8" t="s">
        <v>172</v>
      </c>
      <c r="F45" s="15" t="s">
        <v>100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f>SUM(G45:R45)</f>
        <v>0</v>
      </c>
      <c r="T45" s="15"/>
    </row>
    <row ht="102" r="46" spans="1:20" x14ac:dyDescent="0.25">
      <c r="A46" s="12" t="s">
        <v>173</v>
      </c>
      <c r="B46" s="12" t="s">
        <v>174</v>
      </c>
      <c r="C46" s="12" t="s">
        <v>175</v>
      </c>
      <c r="D46" s="13" t="s">
        <v>161</v>
      </c>
      <c r="E46" s="8" t="s">
        <v>176</v>
      </c>
      <c r="F46" s="15" t="s">
        <v>100</v>
      </c>
      <c r="G46" s="15">
        <v>1</v>
      </c>
      <c r="H46" s="15">
        <v>1</v>
      </c>
      <c r="I46" s="15">
        <v>1</v>
      </c>
      <c r="J46" s="15">
        <v>1</v>
      </c>
      <c r="K46" s="15">
        <v>0</v>
      </c>
      <c r="L46" s="15">
        <v>0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f>SUM(G46:R46)</f>
        <v>10</v>
      </c>
      <c r="T46" s="15"/>
    </row>
    <row customFormat="1" r="47" s="36" spans="1:20" x14ac:dyDescent="0.25">
      <c r="A47" s="32" t="s">
        <v>177</v>
      </c>
      <c r="B47" s="32"/>
      <c r="C47" s="32"/>
      <c r="D47" s="33" t="s">
        <v>161</v>
      </c>
      <c r="E47" s="34" t="s">
        <v>178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15">
        <f>SUM(S42:S46)/5</f>
        <v>11.8</v>
      </c>
      <c r="T47" s="15"/>
    </row>
    <row ht="38.25" r="48" spans="1:20" x14ac:dyDescent="0.25">
      <c r="A48" s="22" t="s">
        <v>179</v>
      </c>
      <c r="B48" s="12"/>
      <c r="C48" s="37" t="s">
        <v>180</v>
      </c>
      <c r="D48" s="13" t="s">
        <v>161</v>
      </c>
      <c r="E48" s="8" t="s">
        <v>181</v>
      </c>
      <c r="F48" s="14">
        <v>10664642.279999999</v>
      </c>
      <c r="G48" s="15">
        <v>0</v>
      </c>
      <c r="H48" s="15">
        <v>1</v>
      </c>
      <c r="I48" s="15">
        <v>0</v>
      </c>
      <c r="J48" s="15">
        <v>1</v>
      </c>
      <c r="K48" s="15">
        <v>0</v>
      </c>
      <c r="L48" s="15">
        <v>1</v>
      </c>
      <c r="M48" s="15">
        <v>1</v>
      </c>
      <c r="N48" s="15">
        <v>0</v>
      </c>
      <c r="O48" s="15">
        <v>0</v>
      </c>
      <c r="P48" s="15">
        <v>1</v>
      </c>
      <c r="Q48" s="15">
        <v>1</v>
      </c>
      <c r="R48" s="15">
        <v>0</v>
      </c>
      <c r="S48" s="15">
        <f>SUM(G48:R48)</f>
        <v>6</v>
      </c>
      <c r="T48" s="15"/>
    </row>
    <row ht="51" r="49" spans="1:20" x14ac:dyDescent="0.25">
      <c r="A49" s="12" t="s">
        <v>182</v>
      </c>
      <c r="B49" s="12" t="s">
        <v>183</v>
      </c>
      <c r="C49" s="12" t="s">
        <v>184</v>
      </c>
      <c r="D49" s="13" t="s">
        <v>161</v>
      </c>
      <c r="E49" s="8" t="s">
        <v>185</v>
      </c>
      <c r="F49" s="15" t="s">
        <v>186</v>
      </c>
      <c r="G49" s="15">
        <v>1</v>
      </c>
      <c r="H49" s="15">
        <v>1</v>
      </c>
      <c r="I49" s="15">
        <v>1</v>
      </c>
      <c r="J49" s="15">
        <v>1</v>
      </c>
      <c r="K49" s="15">
        <v>0</v>
      </c>
      <c r="L49" s="15">
        <v>0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0</v>
      </c>
      <c r="S49" s="15">
        <f>SUM(G49:R49)</f>
        <v>9</v>
      </c>
      <c r="T49" s="15"/>
    </row>
    <row ht="25.5" r="50" spans="1:20" x14ac:dyDescent="0.25">
      <c r="A50" s="12" t="s">
        <v>187</v>
      </c>
      <c r="B50" s="12"/>
      <c r="C50" s="12" t="s">
        <v>188</v>
      </c>
      <c r="D50" s="13" t="s">
        <v>189</v>
      </c>
      <c r="E50" s="8" t="s">
        <v>190</v>
      </c>
      <c r="F50" s="14">
        <v>2309211.2799999998</v>
      </c>
      <c r="G50" s="15">
        <v>0</v>
      </c>
      <c r="H50" s="15">
        <v>1</v>
      </c>
      <c r="I50" s="15">
        <v>0</v>
      </c>
      <c r="J50" s="15">
        <v>1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f>SUM(G50:R50)</f>
        <v>2</v>
      </c>
      <c r="T50" s="15"/>
    </row>
    <row ht="38.25" r="51" spans="1:20" x14ac:dyDescent="0.25">
      <c r="A51" s="12" t="s">
        <v>191</v>
      </c>
      <c r="B51" s="12" t="s">
        <v>129</v>
      </c>
      <c r="C51" s="12" t="s">
        <v>129</v>
      </c>
      <c r="D51" s="13" t="s">
        <v>189</v>
      </c>
      <c r="E51" s="8" t="s">
        <v>192</v>
      </c>
      <c r="F51" s="14">
        <v>4189379.04</v>
      </c>
      <c r="G51" s="15">
        <v>1</v>
      </c>
      <c r="H51" s="15">
        <v>1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1</v>
      </c>
      <c r="P51" s="15">
        <v>1</v>
      </c>
      <c r="Q51" s="15">
        <v>1</v>
      </c>
      <c r="R51" s="15">
        <v>1</v>
      </c>
      <c r="S51" s="15">
        <f>SUM(G51:R51)</f>
        <v>6</v>
      </c>
      <c r="T51" s="15"/>
    </row>
    <row customFormat="1" r="52" s="36" spans="1:20" x14ac:dyDescent="0.25">
      <c r="A52" s="38">
        <v>9</v>
      </c>
      <c r="B52" s="39"/>
      <c r="C52" s="39"/>
      <c r="D52" s="40" t="s">
        <v>161</v>
      </c>
      <c r="E52" s="41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15">
        <f>SUM(S48:S51)/4</f>
        <v>5.75</v>
      </c>
      <c r="T52" s="15"/>
    </row>
    <row ht="38.25" r="53" spans="1:20" x14ac:dyDescent="0.25">
      <c r="A53" s="12" t="s">
        <v>193</v>
      </c>
      <c r="B53" s="12"/>
      <c r="C53" s="31" t="s">
        <v>194</v>
      </c>
      <c r="D53" s="13" t="s">
        <v>195</v>
      </c>
      <c r="E53" s="8" t="s">
        <v>196</v>
      </c>
      <c r="F53" s="14">
        <v>8389812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0</v>
      </c>
      <c r="M53" s="15">
        <v>0</v>
      </c>
      <c r="N53" s="15">
        <v>2</v>
      </c>
      <c r="O53" s="15">
        <v>1</v>
      </c>
      <c r="P53" s="15">
        <v>1</v>
      </c>
      <c r="Q53" s="15">
        <v>1</v>
      </c>
      <c r="R53" s="15">
        <v>1</v>
      </c>
      <c r="S53" s="15">
        <f>SUM(G53:R53)</f>
        <v>11</v>
      </c>
      <c r="T53" s="15"/>
    </row>
    <row customFormat="1" r="54" s="36" spans="1:20" x14ac:dyDescent="0.25">
      <c r="A54" s="38">
        <v>1</v>
      </c>
      <c r="B54" s="39"/>
      <c r="C54" s="39"/>
      <c r="D54" s="40" t="s">
        <v>195</v>
      </c>
      <c r="E54" s="41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15">
        <f>S53</f>
        <v>11</v>
      </c>
      <c r="T54" s="15"/>
    </row>
    <row customFormat="1" r="55" s="11" spans="1:20" x14ac:dyDescent="0.25">
      <c r="A55" s="22" t="s">
        <v>197</v>
      </c>
      <c r="B55" s="22"/>
      <c r="C55" s="22" t="s">
        <v>198</v>
      </c>
      <c r="D55" s="23" t="s">
        <v>199</v>
      </c>
      <c r="E55" s="8" t="s">
        <v>200</v>
      </c>
      <c r="F55" s="10" t="s">
        <v>100</v>
      </c>
      <c r="G55" s="10">
        <v>1</v>
      </c>
      <c r="H55" s="10">
        <v>1.5</v>
      </c>
      <c r="I55" s="10">
        <v>1</v>
      </c>
      <c r="J55" s="10">
        <v>2</v>
      </c>
      <c r="K55" s="10">
        <v>1.5</v>
      </c>
      <c r="L55" s="10">
        <v>1</v>
      </c>
      <c r="M55" s="10">
        <v>1</v>
      </c>
      <c r="N55" s="10">
        <v>1</v>
      </c>
      <c r="O55" s="10">
        <v>2</v>
      </c>
      <c r="P55" s="10">
        <v>2</v>
      </c>
      <c r="Q55" s="10">
        <v>1</v>
      </c>
      <c r="R55" s="10">
        <v>1</v>
      </c>
      <c r="S55" s="10">
        <f ref="S55:S65" si="2" t="shared">SUM(G55:R55)</f>
        <v>16</v>
      </c>
      <c r="T55" s="10"/>
    </row>
    <row customFormat="1" ht="89.25" r="56" s="21" spans="1:20" x14ac:dyDescent="0.25">
      <c r="A56" s="16" t="s">
        <v>201</v>
      </c>
      <c r="B56" s="16" t="s">
        <v>202</v>
      </c>
      <c r="C56" s="16" t="s">
        <v>203</v>
      </c>
      <c r="D56" s="17" t="s">
        <v>199</v>
      </c>
      <c r="E56" s="18" t="s">
        <v>204</v>
      </c>
      <c r="F56" s="19">
        <v>14847373.9</v>
      </c>
      <c r="G56" s="20">
        <v>2</v>
      </c>
      <c r="H56" s="20">
        <v>1</v>
      </c>
      <c r="I56" s="20">
        <v>1</v>
      </c>
      <c r="J56" s="20">
        <v>1</v>
      </c>
      <c r="K56" s="20">
        <v>2</v>
      </c>
      <c r="L56" s="20">
        <v>1</v>
      </c>
      <c r="M56" s="20">
        <v>2</v>
      </c>
      <c r="N56" s="20">
        <v>1</v>
      </c>
      <c r="O56" s="20">
        <v>2</v>
      </c>
      <c r="P56" s="20">
        <v>1</v>
      </c>
      <c r="Q56" s="20">
        <v>1</v>
      </c>
      <c r="R56" s="20">
        <v>1</v>
      </c>
      <c r="S56" s="20">
        <f si="2" t="shared"/>
        <v>16</v>
      </c>
      <c r="T56" s="20"/>
    </row>
    <row customFormat="1" ht="102" r="57" s="21" spans="1:20" x14ac:dyDescent="0.25">
      <c r="A57" s="16" t="s">
        <v>205</v>
      </c>
      <c r="B57" s="16" t="s">
        <v>206</v>
      </c>
      <c r="C57" s="16" t="s">
        <v>207</v>
      </c>
      <c r="D57" s="17" t="s">
        <v>199</v>
      </c>
      <c r="E57" s="18" t="s">
        <v>208</v>
      </c>
      <c r="F57" s="19">
        <v>24673469.350000001</v>
      </c>
      <c r="G57" s="20">
        <v>1</v>
      </c>
      <c r="H57" s="20">
        <v>1</v>
      </c>
      <c r="I57" s="20">
        <v>1</v>
      </c>
      <c r="J57" s="20">
        <v>2</v>
      </c>
      <c r="K57" s="20">
        <v>2</v>
      </c>
      <c r="L57" s="20">
        <v>1</v>
      </c>
      <c r="M57" s="20">
        <v>2</v>
      </c>
      <c r="N57" s="20">
        <v>2</v>
      </c>
      <c r="O57" s="20">
        <v>2</v>
      </c>
      <c r="P57" s="20">
        <v>0.5</v>
      </c>
      <c r="Q57" s="20">
        <v>1</v>
      </c>
      <c r="R57" s="20">
        <v>1</v>
      </c>
      <c r="S57" s="20">
        <f si="2" t="shared"/>
        <v>16.5</v>
      </c>
      <c r="T57" s="20"/>
    </row>
    <row ht="76.5" r="58" spans="1:20" x14ac:dyDescent="0.25">
      <c r="A58" s="12" t="s">
        <v>209</v>
      </c>
      <c r="B58" s="12" t="s">
        <v>210</v>
      </c>
      <c r="C58" s="12" t="s">
        <v>211</v>
      </c>
      <c r="D58" s="13" t="s">
        <v>199</v>
      </c>
      <c r="E58" s="8" t="s">
        <v>212</v>
      </c>
      <c r="F58" s="14">
        <v>15945790.210000001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2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f si="2" t="shared"/>
        <v>13</v>
      </c>
      <c r="T58" s="15"/>
    </row>
    <row ht="51" r="59" spans="1:20" x14ac:dyDescent="0.25">
      <c r="A59" s="12" t="s">
        <v>213</v>
      </c>
      <c r="B59" s="12" t="s">
        <v>214</v>
      </c>
      <c r="C59" s="12" t="s">
        <v>215</v>
      </c>
      <c r="D59" s="13" t="s">
        <v>199</v>
      </c>
      <c r="E59" s="8" t="s">
        <v>216</v>
      </c>
      <c r="F59" s="14">
        <v>9323141.1500000004</v>
      </c>
      <c r="G59" s="15">
        <v>1</v>
      </c>
      <c r="H59" s="15">
        <v>1</v>
      </c>
      <c r="I59" s="15">
        <v>1</v>
      </c>
      <c r="J59" s="15">
        <v>1</v>
      </c>
      <c r="K59" s="15">
        <v>2</v>
      </c>
      <c r="L59" s="15">
        <v>1</v>
      </c>
      <c r="M59" s="15">
        <v>1</v>
      </c>
      <c r="N59" s="15">
        <v>2</v>
      </c>
      <c r="O59" s="15">
        <v>2</v>
      </c>
      <c r="P59" s="15">
        <v>1</v>
      </c>
      <c r="Q59" s="15">
        <v>2</v>
      </c>
      <c r="R59" s="15">
        <v>1</v>
      </c>
      <c r="S59" s="15">
        <f si="2" t="shared"/>
        <v>16</v>
      </c>
      <c r="T59" s="15" t="s">
        <v>36</v>
      </c>
    </row>
    <row ht="114.75" r="60" spans="1:20" x14ac:dyDescent="0.25">
      <c r="A60" s="12" t="s">
        <v>217</v>
      </c>
      <c r="B60" s="12" t="s">
        <v>218</v>
      </c>
      <c r="C60" s="12" t="s">
        <v>219</v>
      </c>
      <c r="D60" s="13" t="s">
        <v>199</v>
      </c>
      <c r="E60" s="8" t="s">
        <v>220</v>
      </c>
      <c r="F60" s="15" t="s">
        <v>100</v>
      </c>
      <c r="G60" s="15">
        <v>0</v>
      </c>
      <c r="H60" s="15">
        <v>1</v>
      </c>
      <c r="I60" s="15">
        <v>0</v>
      </c>
      <c r="J60" s="15">
        <v>0</v>
      </c>
      <c r="K60" s="15">
        <v>1</v>
      </c>
      <c r="L60" s="15">
        <v>0</v>
      </c>
      <c r="M60" s="15">
        <v>1</v>
      </c>
      <c r="N60" s="15">
        <v>1</v>
      </c>
      <c r="O60" s="15">
        <v>1</v>
      </c>
      <c r="P60" s="15">
        <v>0</v>
      </c>
      <c r="Q60" s="15">
        <v>1</v>
      </c>
      <c r="R60" s="15">
        <v>0</v>
      </c>
      <c r="S60" s="15">
        <f si="2" t="shared"/>
        <v>6</v>
      </c>
      <c r="T60" s="15"/>
    </row>
    <row customFormat="1" ht="38.25" r="61" s="21" spans="1:20" x14ac:dyDescent="0.25">
      <c r="A61" s="16" t="s">
        <v>221</v>
      </c>
      <c r="B61" s="16" t="s">
        <v>222</v>
      </c>
      <c r="C61" s="16" t="s">
        <v>223</v>
      </c>
      <c r="D61" s="17" t="s">
        <v>199</v>
      </c>
      <c r="E61" s="18" t="s">
        <v>224</v>
      </c>
      <c r="F61" s="19">
        <v>22880613.23</v>
      </c>
      <c r="G61" s="20">
        <v>2</v>
      </c>
      <c r="H61" s="20">
        <v>2</v>
      </c>
      <c r="I61" s="20">
        <v>1</v>
      </c>
      <c r="J61" s="20">
        <v>1</v>
      </c>
      <c r="K61" s="20">
        <v>2</v>
      </c>
      <c r="L61" s="20">
        <v>1</v>
      </c>
      <c r="M61" s="20">
        <v>2</v>
      </c>
      <c r="N61" s="20">
        <v>1</v>
      </c>
      <c r="O61" s="20">
        <v>1</v>
      </c>
      <c r="P61" s="20">
        <v>1</v>
      </c>
      <c r="Q61" s="20">
        <v>1</v>
      </c>
      <c r="R61" s="20">
        <v>1</v>
      </c>
      <c r="S61" s="20">
        <f si="2" t="shared"/>
        <v>16</v>
      </c>
      <c r="T61" s="20" t="s">
        <v>36</v>
      </c>
    </row>
    <row ht="63.75" r="62" spans="1:20" x14ac:dyDescent="0.25">
      <c r="A62" s="12" t="s">
        <v>225</v>
      </c>
      <c r="B62" s="12" t="s">
        <v>226</v>
      </c>
      <c r="C62" s="12" t="s">
        <v>227</v>
      </c>
      <c r="D62" s="13" t="s">
        <v>199</v>
      </c>
      <c r="E62" s="8" t="s">
        <v>228</v>
      </c>
      <c r="F62" s="15" t="s">
        <v>186</v>
      </c>
      <c r="G62" s="15">
        <v>1</v>
      </c>
      <c r="H62" s="15">
        <v>0</v>
      </c>
      <c r="I62" s="15">
        <v>1</v>
      </c>
      <c r="J62" s="15">
        <v>1</v>
      </c>
      <c r="K62" s="15">
        <v>1</v>
      </c>
      <c r="L62" s="15">
        <v>1</v>
      </c>
      <c r="M62" s="15">
        <v>0</v>
      </c>
      <c r="N62" s="15">
        <v>1</v>
      </c>
      <c r="O62" s="15">
        <v>1</v>
      </c>
      <c r="P62" s="15">
        <v>0</v>
      </c>
      <c r="Q62" s="15">
        <v>1</v>
      </c>
      <c r="R62" s="15">
        <v>0</v>
      </c>
      <c r="S62" s="15">
        <f si="2" t="shared"/>
        <v>8</v>
      </c>
      <c r="T62" s="15"/>
    </row>
    <row ht="38.25" r="63" spans="1:20" x14ac:dyDescent="0.25">
      <c r="A63" s="12" t="s">
        <v>229</v>
      </c>
      <c r="B63" s="12"/>
      <c r="C63" s="12" t="s">
        <v>230</v>
      </c>
      <c r="D63" s="13" t="s">
        <v>231</v>
      </c>
      <c r="E63" s="8" t="s">
        <v>232</v>
      </c>
      <c r="F63" s="14">
        <v>757327.72</v>
      </c>
      <c r="G63" s="15">
        <v>1</v>
      </c>
      <c r="H63" s="15">
        <v>1</v>
      </c>
      <c r="I63" s="15">
        <v>0</v>
      </c>
      <c r="J63" s="15">
        <v>1</v>
      </c>
      <c r="K63" s="15">
        <v>0</v>
      </c>
      <c r="L63" s="15">
        <v>0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  <c r="S63" s="15">
        <f si="2" t="shared"/>
        <v>9</v>
      </c>
      <c r="T63" s="15"/>
    </row>
    <row ht="51" r="64" spans="1:20" x14ac:dyDescent="0.25">
      <c r="A64" s="12" t="s">
        <v>233</v>
      </c>
      <c r="B64" s="12" t="s">
        <v>234</v>
      </c>
      <c r="C64" s="12" t="s">
        <v>235</v>
      </c>
      <c r="D64" s="13" t="s">
        <v>231</v>
      </c>
      <c r="E64" s="8" t="s">
        <v>236</v>
      </c>
      <c r="F64" s="14">
        <v>3453894.79</v>
      </c>
      <c r="G64" s="15">
        <v>1</v>
      </c>
      <c r="H64" s="15">
        <v>0</v>
      </c>
      <c r="I64" s="15">
        <v>0</v>
      </c>
      <c r="J64" s="15">
        <v>1</v>
      </c>
      <c r="K64" s="15">
        <v>0</v>
      </c>
      <c r="L64" s="15">
        <v>0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0</v>
      </c>
      <c r="S64" s="15">
        <f si="2" t="shared"/>
        <v>7</v>
      </c>
      <c r="T64" s="15"/>
    </row>
    <row r="65" spans="1:20" x14ac:dyDescent="0.25">
      <c r="A65" s="12" t="s">
        <v>237</v>
      </c>
      <c r="B65" s="12" t="s">
        <v>238</v>
      </c>
      <c r="C65" s="12" t="s">
        <v>239</v>
      </c>
      <c r="D65" s="13" t="s">
        <v>231</v>
      </c>
      <c r="E65" s="8" t="s">
        <v>240</v>
      </c>
      <c r="F65" s="14">
        <v>1928286.25</v>
      </c>
      <c r="G65" s="15">
        <v>1</v>
      </c>
      <c r="H65" s="15">
        <v>0</v>
      </c>
      <c r="I65" s="15">
        <v>0</v>
      </c>
      <c r="J65" s="15">
        <v>0</v>
      </c>
      <c r="K65" s="15">
        <v>1</v>
      </c>
      <c r="L65" s="15">
        <v>0</v>
      </c>
      <c r="M65" s="15">
        <v>1</v>
      </c>
      <c r="N65" s="15">
        <v>0</v>
      </c>
      <c r="O65" s="15">
        <v>1</v>
      </c>
      <c r="P65" s="15">
        <v>1</v>
      </c>
      <c r="Q65" s="15">
        <v>1</v>
      </c>
      <c r="R65" s="15">
        <v>1</v>
      </c>
      <c r="S65" s="15">
        <f si="2" t="shared"/>
        <v>7</v>
      </c>
      <c r="T65" s="15"/>
    </row>
    <row customFormat="1" r="66" s="36" spans="1:20" x14ac:dyDescent="0.25">
      <c r="A66" s="38">
        <v>11</v>
      </c>
      <c r="B66" s="39"/>
      <c r="C66" s="39"/>
      <c r="D66" s="40" t="s">
        <v>199</v>
      </c>
      <c r="E66" s="41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15">
        <f>SUM(S55:S65)/11</f>
        <v>11.863636363636363</v>
      </c>
      <c r="T66" s="15"/>
    </row>
    <row ht="76.5" r="67" spans="1:20" x14ac:dyDescent="0.25">
      <c r="A67" s="12" t="s">
        <v>241</v>
      </c>
      <c r="B67" s="12" t="s">
        <v>242</v>
      </c>
      <c r="C67" s="12" t="s">
        <v>243</v>
      </c>
      <c r="D67" s="13" t="s">
        <v>244</v>
      </c>
      <c r="E67" s="8" t="s">
        <v>245</v>
      </c>
      <c r="F67" s="14">
        <v>26832751.93</v>
      </c>
      <c r="G67" s="15">
        <v>1</v>
      </c>
      <c r="H67" s="15">
        <v>0</v>
      </c>
      <c r="I67" s="15">
        <v>2</v>
      </c>
      <c r="J67" s="15">
        <v>0.5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f>SUM(G67:R67)</f>
        <v>11.5</v>
      </c>
      <c r="T67" s="15"/>
    </row>
    <row customFormat="1" r="68" s="36" spans="1:20" x14ac:dyDescent="0.25">
      <c r="A68" s="38">
        <v>1</v>
      </c>
      <c r="B68" s="39"/>
      <c r="C68" s="39"/>
      <c r="D68" s="40" t="s">
        <v>244</v>
      </c>
      <c r="E68" s="41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15">
        <f>S67</f>
        <v>11.5</v>
      </c>
      <c r="T68" s="15"/>
    </row>
    <row ht="25.5" r="69" spans="1:20" x14ac:dyDescent="0.25">
      <c r="A69" s="12" t="s">
        <v>246</v>
      </c>
      <c r="B69" s="12" t="s">
        <v>247</v>
      </c>
      <c r="C69" s="12" t="s">
        <v>247</v>
      </c>
      <c r="D69" s="13" t="s">
        <v>248</v>
      </c>
      <c r="E69" s="8" t="s">
        <v>249</v>
      </c>
      <c r="F69" s="15" t="s">
        <v>186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1</v>
      </c>
      <c r="M69" s="15">
        <v>1</v>
      </c>
      <c r="N69" s="15">
        <v>0</v>
      </c>
      <c r="O69" s="15">
        <v>1</v>
      </c>
      <c r="P69" s="15">
        <v>0</v>
      </c>
      <c r="Q69" s="15">
        <v>0</v>
      </c>
      <c r="R69" s="15">
        <v>0</v>
      </c>
      <c r="S69" s="15">
        <f>SUM(G69:R69)</f>
        <v>3</v>
      </c>
      <c r="T69" s="15"/>
    </row>
    <row ht="63.75" r="70" spans="1:20" x14ac:dyDescent="0.25">
      <c r="A70" s="12" t="s">
        <v>250</v>
      </c>
      <c r="B70" s="12" t="s">
        <v>251</v>
      </c>
      <c r="C70" s="12" t="s">
        <v>252</v>
      </c>
      <c r="D70" s="13" t="s">
        <v>248</v>
      </c>
      <c r="E70" s="8" t="s">
        <v>253</v>
      </c>
      <c r="F70" s="14">
        <v>28097216.489999998</v>
      </c>
      <c r="G70" s="15">
        <v>1</v>
      </c>
      <c r="H70" s="15">
        <v>0</v>
      </c>
      <c r="I70" s="15">
        <v>1</v>
      </c>
      <c r="J70" s="15">
        <v>1</v>
      </c>
      <c r="K70" s="15">
        <v>0</v>
      </c>
      <c r="L70" s="15">
        <v>0</v>
      </c>
      <c r="M70" s="15">
        <v>0</v>
      </c>
      <c r="N70" s="15">
        <v>1</v>
      </c>
      <c r="O70" s="15">
        <v>1</v>
      </c>
      <c r="P70" s="15">
        <v>0</v>
      </c>
      <c r="Q70" s="15">
        <v>1</v>
      </c>
      <c r="R70" s="15">
        <v>0</v>
      </c>
      <c r="S70" s="15">
        <f>SUM(G70:R70)</f>
        <v>6</v>
      </c>
      <c r="T70" s="15"/>
    </row>
    <row ht="39" r="71" spans="1:20" x14ac:dyDescent="0.25">
      <c r="A71" s="12" t="s">
        <v>254</v>
      </c>
      <c r="B71" s="12" t="s">
        <v>255</v>
      </c>
      <c r="C71" s="31" t="s">
        <v>256</v>
      </c>
      <c r="D71" s="13" t="s">
        <v>248</v>
      </c>
      <c r="E71" s="8" t="s">
        <v>257</v>
      </c>
      <c r="F71" s="14">
        <v>18283476.879999999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0</v>
      </c>
      <c r="Q71" s="15">
        <v>1</v>
      </c>
      <c r="R71" s="15">
        <v>1</v>
      </c>
      <c r="S71" s="15">
        <f>SUM(G71:R71)</f>
        <v>11</v>
      </c>
      <c r="T71" s="15"/>
    </row>
    <row ht="25.5" r="72" spans="1:20" x14ac:dyDescent="0.25">
      <c r="A72" s="12" t="s">
        <v>258</v>
      </c>
      <c r="B72" s="12" t="s">
        <v>259</v>
      </c>
      <c r="C72" s="12" t="s">
        <v>259</v>
      </c>
      <c r="D72" s="13" t="s">
        <v>248</v>
      </c>
      <c r="E72" s="8" t="s">
        <v>260</v>
      </c>
      <c r="F72" s="14">
        <v>32174034.289999999</v>
      </c>
      <c r="G72" s="15">
        <v>1</v>
      </c>
      <c r="H72" s="15">
        <v>1</v>
      </c>
      <c r="I72" s="15">
        <v>1</v>
      </c>
      <c r="J72" s="15">
        <v>1</v>
      </c>
      <c r="K72" s="15">
        <v>0</v>
      </c>
      <c r="L72" s="15">
        <v>0</v>
      </c>
      <c r="M72" s="15">
        <v>1</v>
      </c>
      <c r="N72" s="15">
        <v>1</v>
      </c>
      <c r="O72" s="15">
        <v>1</v>
      </c>
      <c r="P72" s="15">
        <v>0</v>
      </c>
      <c r="Q72" s="15">
        <v>0</v>
      </c>
      <c r="R72" s="15">
        <v>1</v>
      </c>
      <c r="S72" s="15">
        <f>SUM(G72:R72)</f>
        <v>8</v>
      </c>
      <c r="T72" s="15"/>
    </row>
    <row customFormat="1" r="73" s="36" spans="1:20" x14ac:dyDescent="0.25">
      <c r="A73" s="38">
        <v>4</v>
      </c>
      <c r="B73" s="39"/>
      <c r="C73" s="39"/>
      <c r="D73" s="40" t="s">
        <v>248</v>
      </c>
      <c r="E73" s="41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15">
        <f>SUM(S69:S72)/3</f>
        <v>9.3333333333333339</v>
      </c>
      <c r="T73" s="15"/>
    </row>
    <row ht="51" r="74" spans="1:20" x14ac:dyDescent="0.25">
      <c r="A74" s="12" t="s">
        <v>261</v>
      </c>
      <c r="B74" s="12" t="s">
        <v>262</v>
      </c>
      <c r="C74" s="12" t="s">
        <v>263</v>
      </c>
      <c r="D74" s="13" t="s">
        <v>264</v>
      </c>
      <c r="E74" s="8" t="s">
        <v>265</v>
      </c>
      <c r="F74" s="14">
        <v>28835540.199999999</v>
      </c>
      <c r="G74" s="15">
        <v>1</v>
      </c>
      <c r="H74" s="15">
        <v>2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0</v>
      </c>
      <c r="Q74" s="15">
        <v>1</v>
      </c>
      <c r="R74" s="15">
        <v>1</v>
      </c>
      <c r="S74" s="15">
        <f>SUM(G74:R74)</f>
        <v>12</v>
      </c>
      <c r="T74" s="15"/>
    </row>
    <row customFormat="1" ht="38.25" r="75" s="46" spans="1:20" x14ac:dyDescent="0.25">
      <c r="A75" s="42" t="s">
        <v>266</v>
      </c>
      <c r="B75" s="42"/>
      <c r="C75" s="42" t="s">
        <v>267</v>
      </c>
      <c r="D75" s="43" t="s">
        <v>264</v>
      </c>
      <c r="E75" s="44" t="s">
        <v>268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>
        <f>SUM(G75:R75)</f>
        <v>0</v>
      </c>
      <c r="T75" s="45"/>
    </row>
    <row ht="25.5" r="76" spans="1:20" x14ac:dyDescent="0.25">
      <c r="A76" s="12" t="s">
        <v>269</v>
      </c>
      <c r="B76" s="12" t="s">
        <v>270</v>
      </c>
      <c r="C76" s="12" t="s">
        <v>271</v>
      </c>
      <c r="D76" s="13" t="s">
        <v>264</v>
      </c>
      <c r="E76" s="8" t="s">
        <v>272</v>
      </c>
      <c r="F76" s="14">
        <v>13854170.4</v>
      </c>
      <c r="G76" s="15">
        <v>1</v>
      </c>
      <c r="H76" s="15">
        <v>1</v>
      </c>
      <c r="I76" s="15">
        <v>0</v>
      </c>
      <c r="J76" s="15">
        <v>1</v>
      </c>
      <c r="K76" s="15">
        <v>0</v>
      </c>
      <c r="L76" s="15">
        <v>1</v>
      </c>
      <c r="M76" s="15">
        <v>1</v>
      </c>
      <c r="N76" s="15">
        <v>1</v>
      </c>
      <c r="O76" s="15">
        <v>0</v>
      </c>
      <c r="P76" s="15">
        <v>0</v>
      </c>
      <c r="Q76" s="15">
        <v>0</v>
      </c>
      <c r="R76" s="15">
        <v>1</v>
      </c>
      <c r="S76" s="15">
        <f>SUM(G76:R76)</f>
        <v>7</v>
      </c>
      <c r="T76" s="15"/>
    </row>
    <row ht="39" r="77" spans="1:20" x14ac:dyDescent="0.25">
      <c r="A77" s="12" t="s">
        <v>273</v>
      </c>
      <c r="B77" s="12"/>
      <c r="C77" s="31" t="s">
        <v>274</v>
      </c>
      <c r="D77" s="13" t="s">
        <v>264</v>
      </c>
      <c r="E77" s="8" t="s">
        <v>275</v>
      </c>
      <c r="F77" s="14">
        <v>8054337.4400000004</v>
      </c>
      <c r="G77" s="15">
        <v>0</v>
      </c>
      <c r="H77" s="15">
        <v>1</v>
      </c>
      <c r="I77" s="15">
        <v>0</v>
      </c>
      <c r="J77" s="15">
        <v>0</v>
      </c>
      <c r="K77" s="15">
        <v>0</v>
      </c>
      <c r="L77" s="15">
        <v>0</v>
      </c>
      <c r="M77" s="15">
        <v>1</v>
      </c>
      <c r="N77" s="15">
        <v>1</v>
      </c>
      <c r="O77" s="15">
        <v>1</v>
      </c>
      <c r="P77" s="15">
        <v>0</v>
      </c>
      <c r="Q77" s="15">
        <v>0</v>
      </c>
      <c r="R77" s="15">
        <v>0</v>
      </c>
      <c r="S77" s="15">
        <f>SUM(G77:R77)</f>
        <v>4</v>
      </c>
      <c r="T77" s="15"/>
    </row>
    <row customFormat="1" r="78" s="36" spans="1:20" x14ac:dyDescent="0.25">
      <c r="A78" s="38">
        <v>3</v>
      </c>
      <c r="B78" s="39"/>
      <c r="C78" s="39"/>
      <c r="D78" s="40" t="s">
        <v>264</v>
      </c>
      <c r="E78" s="41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15">
        <f>SUM(S74:S77)/3</f>
        <v>7.666666666666667</v>
      </c>
      <c r="T78" s="15"/>
    </row>
    <row ht="38.25" r="79" spans="1:20" x14ac:dyDescent="0.25">
      <c r="A79" s="12" t="s">
        <v>276</v>
      </c>
      <c r="B79" s="12" t="s">
        <v>277</v>
      </c>
      <c r="C79" s="12" t="s">
        <v>278</v>
      </c>
      <c r="D79" s="13" t="s">
        <v>279</v>
      </c>
      <c r="E79" s="8" t="s">
        <v>280</v>
      </c>
      <c r="F79" s="14">
        <v>25158851.07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0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  <c r="R79" s="15">
        <v>1</v>
      </c>
      <c r="S79" s="15">
        <f>SUM(G79:R79)</f>
        <v>11</v>
      </c>
      <c r="T79" s="15"/>
    </row>
    <row customFormat="1" ht="63.75" r="80" s="21" spans="1:20" x14ac:dyDescent="0.25">
      <c r="A80" s="16" t="s">
        <v>281</v>
      </c>
      <c r="B80" s="16" t="s">
        <v>282</v>
      </c>
      <c r="C80" s="16" t="s">
        <v>282</v>
      </c>
      <c r="D80" s="17" t="s">
        <v>279</v>
      </c>
      <c r="E80" s="18" t="s">
        <v>283</v>
      </c>
      <c r="F80" s="19">
        <v>31832760.300000001</v>
      </c>
      <c r="G80" s="20">
        <v>1</v>
      </c>
      <c r="H80" s="20">
        <v>2</v>
      </c>
      <c r="I80" s="20">
        <v>1</v>
      </c>
      <c r="J80" s="20">
        <v>1</v>
      </c>
      <c r="K80" s="20">
        <v>1</v>
      </c>
      <c r="L80" s="20">
        <v>1</v>
      </c>
      <c r="M80" s="20">
        <v>2</v>
      </c>
      <c r="N80" s="20">
        <v>1</v>
      </c>
      <c r="O80" s="20">
        <v>2</v>
      </c>
      <c r="P80" s="20">
        <v>1</v>
      </c>
      <c r="Q80" s="20">
        <v>2</v>
      </c>
      <c r="R80" s="20">
        <v>1</v>
      </c>
      <c r="S80" s="20">
        <f>SUM(G80:R80)</f>
        <v>16</v>
      </c>
      <c r="T80" s="20" t="s">
        <v>36</v>
      </c>
    </row>
    <row customFormat="1" r="81" s="36" spans="1:20" x14ac:dyDescent="0.25">
      <c r="A81" s="38">
        <v>2</v>
      </c>
      <c r="B81" s="39"/>
      <c r="C81" s="39"/>
      <c r="D81" s="40" t="s">
        <v>279</v>
      </c>
      <c r="E81" s="41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15">
        <f>SUM(S79:S80)/2</f>
        <v>13.5</v>
      </c>
      <c r="T81" s="15"/>
    </row>
    <row customFormat="1" ht="39" r="82" s="11" spans="1:20" x14ac:dyDescent="0.25">
      <c r="A82" s="22" t="s">
        <v>276</v>
      </c>
      <c r="B82" s="22" t="s">
        <v>277</v>
      </c>
      <c r="C82" s="47" t="s">
        <v>278</v>
      </c>
      <c r="D82" s="23" t="s">
        <v>284</v>
      </c>
      <c r="E82" s="8" t="s">
        <v>285</v>
      </c>
      <c r="F82" s="9">
        <v>5583334.3099999996</v>
      </c>
      <c r="G82" s="10">
        <v>1</v>
      </c>
      <c r="H82" s="10">
        <v>1</v>
      </c>
      <c r="I82" s="10">
        <v>0</v>
      </c>
      <c r="J82" s="10">
        <v>1</v>
      </c>
      <c r="K82" s="10">
        <v>1</v>
      </c>
      <c r="L82" s="10">
        <v>0</v>
      </c>
      <c r="M82" s="10">
        <v>1</v>
      </c>
      <c r="N82" s="10">
        <v>1</v>
      </c>
      <c r="O82" s="10">
        <v>1</v>
      </c>
      <c r="P82" s="10">
        <v>1</v>
      </c>
      <c r="Q82" s="10">
        <v>1</v>
      </c>
      <c r="R82" s="10">
        <v>1</v>
      </c>
      <c r="S82" s="15">
        <f>SUM(G82:R82)</f>
        <v>10</v>
      </c>
      <c r="T82" s="10"/>
    </row>
    <row ht="63.75" r="83" spans="1:20" x14ac:dyDescent="0.25">
      <c r="A83" s="12" t="s">
        <v>281</v>
      </c>
      <c r="B83" s="12" t="s">
        <v>282</v>
      </c>
      <c r="C83" s="12" t="s">
        <v>282</v>
      </c>
      <c r="D83" s="13" t="s">
        <v>284</v>
      </c>
      <c r="E83" s="8" t="s">
        <v>286</v>
      </c>
      <c r="F83" s="14">
        <v>4185489.63</v>
      </c>
      <c r="G83" s="15">
        <v>1</v>
      </c>
      <c r="H83" s="15">
        <v>0</v>
      </c>
      <c r="I83" s="15">
        <v>0</v>
      </c>
      <c r="J83" s="15">
        <v>1</v>
      </c>
      <c r="K83" s="15">
        <v>1</v>
      </c>
      <c r="L83" s="15">
        <v>0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f>SUM(G83:R83)</f>
        <v>9</v>
      </c>
      <c r="T83" s="15"/>
    </row>
    <row customFormat="1" r="84" s="36" spans="1:20" x14ac:dyDescent="0.25">
      <c r="A84" s="38">
        <v>2</v>
      </c>
      <c r="B84" s="39"/>
      <c r="C84" s="39"/>
      <c r="D84" s="40" t="s">
        <v>284</v>
      </c>
      <c r="E84" s="41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15">
        <f>SUM(S82:S83)/2</f>
        <v>9.5</v>
      </c>
      <c r="T84" s="15"/>
    </row>
    <row ht="25.5" r="85" spans="1:20" x14ac:dyDescent="0.25">
      <c r="A85" s="12" t="s">
        <v>287</v>
      </c>
      <c r="B85" s="12" t="s">
        <v>288</v>
      </c>
      <c r="C85" s="12" t="s">
        <v>289</v>
      </c>
      <c r="D85" s="13" t="s">
        <v>290</v>
      </c>
      <c r="E85" s="8" t="s">
        <v>291</v>
      </c>
      <c r="F85" s="14">
        <v>16241841.529999999</v>
      </c>
      <c r="G85" s="15">
        <v>1</v>
      </c>
      <c r="H85" s="15">
        <v>0</v>
      </c>
      <c r="I85" s="15">
        <v>0</v>
      </c>
      <c r="J85" s="15">
        <v>0</v>
      </c>
      <c r="K85" s="15">
        <v>1</v>
      </c>
      <c r="L85" s="15">
        <v>0</v>
      </c>
      <c r="M85" s="15">
        <v>0</v>
      </c>
      <c r="N85" s="15">
        <v>1</v>
      </c>
      <c r="O85" s="15">
        <v>0</v>
      </c>
      <c r="P85" s="15">
        <v>1</v>
      </c>
      <c r="Q85" s="15">
        <v>0</v>
      </c>
      <c r="R85" s="15">
        <v>1</v>
      </c>
      <c r="S85" s="15">
        <f>SUM(G85:R85)</f>
        <v>5</v>
      </c>
      <c r="T85" s="15"/>
    </row>
    <row customFormat="1" ht="38.25" r="86" s="21" spans="1:20" x14ac:dyDescent="0.25">
      <c r="A86" s="16" t="s">
        <v>292</v>
      </c>
      <c r="B86" s="16" t="s">
        <v>293</v>
      </c>
      <c r="C86" s="16" t="s">
        <v>294</v>
      </c>
      <c r="D86" s="17" t="s">
        <v>290</v>
      </c>
      <c r="E86" s="18" t="s">
        <v>295</v>
      </c>
      <c r="F86" s="19">
        <v>33037447.09</v>
      </c>
      <c r="G86" s="20">
        <v>1</v>
      </c>
      <c r="H86" s="20">
        <v>2</v>
      </c>
      <c r="I86" s="20">
        <v>2</v>
      </c>
      <c r="J86" s="20">
        <v>1</v>
      </c>
      <c r="K86" s="20">
        <v>2</v>
      </c>
      <c r="L86" s="20">
        <v>1</v>
      </c>
      <c r="M86" s="20">
        <v>2</v>
      </c>
      <c r="N86" s="20">
        <v>1</v>
      </c>
      <c r="O86" s="20">
        <v>1</v>
      </c>
      <c r="P86" s="20">
        <v>1</v>
      </c>
      <c r="Q86" s="20">
        <v>1</v>
      </c>
      <c r="R86" s="20">
        <v>1</v>
      </c>
      <c r="S86" s="20">
        <f>SUM(G86:R86)</f>
        <v>16</v>
      </c>
      <c r="T86" s="20" t="s">
        <v>36</v>
      </c>
    </row>
    <row customFormat="1" ht="38.25" r="87" s="11" spans="1:20" x14ac:dyDescent="0.25">
      <c r="A87" s="22" t="s">
        <v>296</v>
      </c>
      <c r="B87" s="22" t="s">
        <v>297</v>
      </c>
      <c r="C87" s="22" t="s">
        <v>289</v>
      </c>
      <c r="D87" s="23" t="s">
        <v>298</v>
      </c>
      <c r="E87" s="8" t="s">
        <v>299</v>
      </c>
      <c r="F87" s="9">
        <v>2399014.79</v>
      </c>
      <c r="G87" s="10">
        <v>1</v>
      </c>
      <c r="H87" s="10">
        <v>1</v>
      </c>
      <c r="I87" s="10">
        <v>0</v>
      </c>
      <c r="J87" s="10">
        <v>1</v>
      </c>
      <c r="K87" s="10">
        <v>1</v>
      </c>
      <c r="L87" s="10">
        <v>1</v>
      </c>
      <c r="M87" s="10">
        <v>1</v>
      </c>
      <c r="N87" s="10">
        <v>0</v>
      </c>
      <c r="O87" s="10">
        <v>1</v>
      </c>
      <c r="P87" s="10">
        <v>0</v>
      </c>
      <c r="Q87" s="10">
        <v>2</v>
      </c>
      <c r="R87" s="10">
        <v>1</v>
      </c>
      <c r="S87" s="15">
        <f>SUM(G87:R87)</f>
        <v>10</v>
      </c>
      <c r="T87" s="15"/>
    </row>
    <row customFormat="1" r="88" s="36" spans="1:20" x14ac:dyDescent="0.25">
      <c r="A88" s="38">
        <v>3</v>
      </c>
      <c r="B88" s="39"/>
      <c r="C88" s="39"/>
      <c r="D88" s="40" t="s">
        <v>290</v>
      </c>
      <c r="E88" s="41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15">
        <f>SUM(S85:S87)/3</f>
        <v>10.333333333333334</v>
      </c>
      <c r="T88" s="15"/>
    </row>
    <row ht="51" r="89" spans="1:20" x14ac:dyDescent="0.25">
      <c r="A89" s="12" t="s">
        <v>300</v>
      </c>
      <c r="B89" s="12" t="s">
        <v>301</v>
      </c>
      <c r="C89" s="12" t="s">
        <v>302</v>
      </c>
      <c r="D89" s="23" t="s">
        <v>303</v>
      </c>
      <c r="E89" s="8" t="s">
        <v>304</v>
      </c>
      <c r="F89" s="9">
        <v>3086042.23</v>
      </c>
      <c r="G89" s="10">
        <v>1</v>
      </c>
      <c r="H89" s="48">
        <v>0</v>
      </c>
      <c r="I89" s="48">
        <v>1</v>
      </c>
      <c r="J89" s="48">
        <v>0</v>
      </c>
      <c r="K89" s="48">
        <v>1</v>
      </c>
      <c r="L89" s="48">
        <v>1</v>
      </c>
      <c r="M89" s="48">
        <v>0</v>
      </c>
      <c r="N89" s="48">
        <v>1</v>
      </c>
      <c r="O89" s="48">
        <v>1</v>
      </c>
      <c r="P89" s="48">
        <v>0</v>
      </c>
      <c r="Q89" s="48">
        <v>1</v>
      </c>
      <c r="R89" s="48">
        <v>1</v>
      </c>
      <c r="S89" s="15">
        <f>SUM(G89:R89)</f>
        <v>8</v>
      </c>
      <c r="T89" s="15"/>
    </row>
    <row r="90" spans="1:20" x14ac:dyDescent="0.25">
      <c r="A90" s="38">
        <v>1</v>
      </c>
      <c r="B90" s="39"/>
      <c r="C90" s="39"/>
      <c r="D90" s="40" t="s">
        <v>303</v>
      </c>
      <c r="E90" s="41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48">
        <f>S89</f>
        <v>8</v>
      </c>
      <c r="T90" s="49"/>
    </row>
    <row r="91" spans="1:20" x14ac:dyDescent="0.25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</row>
    <row r="92" spans="1:20" x14ac:dyDescent="0.25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</row>
    <row r="93" spans="1:20" x14ac:dyDescent="0.25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</row>
    <row r="94" spans="1:20" x14ac:dyDescent="0.25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</row>
    <row r="95" spans="1:20" x14ac:dyDescent="0.25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</row>
    <row r="96" spans="1:20" x14ac:dyDescent="0.25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</row>
    <row r="97" spans="8:20" x14ac:dyDescent="0.25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</row>
  </sheetData>
  <autoFilter ref="A1:T90"/>
  <pageMargins bottom="0.78740157499999996" footer="0.3" header="0.3" left="0.7" right="0.7" top="0.78740157499999996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S19"/>
  <sheetViews>
    <sheetView workbookViewId="0">
      <selection activeCell="G2" sqref="G2:G9"/>
    </sheetView>
  </sheetViews>
  <sheetFormatPr defaultRowHeight="15" x14ac:dyDescent="0.25"/>
  <cols>
    <col min="1" max="1" style="63" width="9.140625" collapsed="false"/>
    <col min="2" max="2" customWidth="true" style="63" width="45.85546875" collapsed="false"/>
    <col min="3" max="3" bestFit="true" customWidth="true" style="63" width="25.28515625" collapsed="false"/>
    <col min="4" max="4" customWidth="true" hidden="true" style="63" width="0.0" collapsed="false"/>
    <col min="5" max="5" customWidth="true" hidden="true" style="63" width="14.42578125" collapsed="false"/>
    <col min="6" max="6" customWidth="true" style="63" width="12.5703125" collapsed="false"/>
    <col min="7" max="16384" style="63" width="9.140625" collapsed="false"/>
  </cols>
  <sheetData>
    <row ht="90" r="1" spans="1:19" x14ac:dyDescent="0.25">
      <c r="A1" s="67" t="s">
        <v>359</v>
      </c>
      <c r="B1" s="67" t="s">
        <v>358</v>
      </c>
      <c r="C1" s="68" t="s">
        <v>357</v>
      </c>
      <c r="D1" s="69" t="s">
        <v>356</v>
      </c>
      <c r="E1" s="69" t="s">
        <v>355</v>
      </c>
      <c r="F1" s="69" t="s">
        <v>354</v>
      </c>
      <c r="G1" s="70" t="s">
        <v>18</v>
      </c>
      <c r="H1" s="71" t="s">
        <v>6</v>
      </c>
      <c r="I1" s="71" t="s">
        <v>7</v>
      </c>
      <c r="J1" s="71" t="s">
        <v>8</v>
      </c>
      <c r="K1" s="71" t="s">
        <v>9</v>
      </c>
      <c r="L1" s="71" t="s">
        <v>10</v>
      </c>
      <c r="M1" s="71" t="s">
        <v>11</v>
      </c>
      <c r="N1" s="71" t="s">
        <v>12</v>
      </c>
      <c r="O1" s="71" t="s">
        <v>13</v>
      </c>
      <c r="P1" s="71" t="s">
        <v>14</v>
      </c>
      <c r="Q1" s="71" t="s">
        <v>15</v>
      </c>
      <c r="R1" s="71" t="s">
        <v>16</v>
      </c>
      <c r="S1" s="71" t="s">
        <v>17</v>
      </c>
    </row>
    <row r="2" spans="1:19" x14ac:dyDescent="0.25">
      <c r="A2" s="63" t="s">
        <v>331</v>
      </c>
      <c r="B2" s="63" t="s">
        <v>353</v>
      </c>
      <c r="C2" s="72" t="s">
        <v>352</v>
      </c>
      <c r="D2" s="73" t="s">
        <v>351</v>
      </c>
      <c r="E2" s="74">
        <v>4721738.24</v>
      </c>
      <c r="F2" s="64">
        <f ref="F2:F9" si="0" t="shared">E2/D2</f>
        <v>64681.345753424663</v>
      </c>
      <c r="G2" s="65">
        <f ref="G2:G9" si="1" t="shared">SUM(H2:S2)</f>
        <v>4</v>
      </c>
      <c r="H2" s="66">
        <v>0</v>
      </c>
      <c r="I2" s="66">
        <v>0</v>
      </c>
      <c r="J2" s="66">
        <v>1</v>
      </c>
      <c r="K2" s="66">
        <v>0</v>
      </c>
      <c r="L2" s="66">
        <v>0</v>
      </c>
      <c r="M2" s="66">
        <v>1</v>
      </c>
      <c r="N2" s="66">
        <v>0</v>
      </c>
      <c r="O2" s="66">
        <v>0</v>
      </c>
      <c r="P2" s="66">
        <v>0</v>
      </c>
      <c r="Q2" s="66">
        <v>1</v>
      </c>
      <c r="R2" s="66">
        <v>0</v>
      </c>
      <c r="S2" s="66">
        <v>1</v>
      </c>
    </row>
    <row customHeight="1" ht="17.25" r="3" spans="1:19" x14ac:dyDescent="0.25">
      <c r="A3" s="63" t="s">
        <v>331</v>
      </c>
      <c r="B3" s="63" t="s">
        <v>350</v>
      </c>
      <c r="C3" s="72" t="s">
        <v>349</v>
      </c>
      <c r="D3" s="73" t="s">
        <v>348</v>
      </c>
      <c r="E3" s="74">
        <v>6478491.6399999997</v>
      </c>
      <c r="F3" s="64">
        <f si="0" t="shared"/>
        <v>46945.591594202895</v>
      </c>
      <c r="G3" s="65">
        <f si="1" t="shared"/>
        <v>7</v>
      </c>
      <c r="H3" s="66">
        <v>0</v>
      </c>
      <c r="I3" s="66">
        <v>1</v>
      </c>
      <c r="J3" s="66">
        <v>1</v>
      </c>
      <c r="K3" s="66">
        <v>1</v>
      </c>
      <c r="L3" s="66">
        <v>1</v>
      </c>
      <c r="M3" s="66">
        <v>1</v>
      </c>
      <c r="N3" s="66">
        <v>0</v>
      </c>
      <c r="O3" s="66">
        <v>1</v>
      </c>
      <c r="P3" s="66">
        <v>0</v>
      </c>
      <c r="Q3" s="66">
        <v>0</v>
      </c>
      <c r="R3" s="66">
        <v>0</v>
      </c>
      <c r="S3" s="66">
        <v>1</v>
      </c>
    </row>
    <row r="4" spans="1:19" x14ac:dyDescent="0.25">
      <c r="A4" s="63" t="s">
        <v>331</v>
      </c>
      <c r="B4" s="63" t="s">
        <v>347</v>
      </c>
      <c r="C4" s="72" t="s">
        <v>346</v>
      </c>
      <c r="D4" s="73" t="s">
        <v>345</v>
      </c>
      <c r="E4" s="74">
        <v>5713649.5999999996</v>
      </c>
      <c r="F4" s="64">
        <f si="0" t="shared"/>
        <v>61437.092473118275</v>
      </c>
      <c r="G4" s="65">
        <f si="1" t="shared"/>
        <v>6</v>
      </c>
      <c r="H4" s="66">
        <v>1</v>
      </c>
      <c r="I4" s="66">
        <v>0</v>
      </c>
      <c r="J4" s="66">
        <v>1</v>
      </c>
      <c r="K4" s="66">
        <v>0</v>
      </c>
      <c r="L4" s="66">
        <v>1</v>
      </c>
      <c r="M4" s="66">
        <v>0</v>
      </c>
      <c r="N4" s="66">
        <v>1</v>
      </c>
      <c r="O4" s="66">
        <v>0</v>
      </c>
      <c r="P4" s="66">
        <v>0</v>
      </c>
      <c r="Q4" s="66">
        <v>1</v>
      </c>
      <c r="R4" s="66">
        <v>0</v>
      </c>
      <c r="S4" s="66">
        <v>1</v>
      </c>
    </row>
    <row r="5" spans="1:19" x14ac:dyDescent="0.25">
      <c r="A5" s="63" t="s">
        <v>331</v>
      </c>
      <c r="B5" s="63" t="s">
        <v>344</v>
      </c>
      <c r="C5" s="72" t="s">
        <v>342</v>
      </c>
      <c r="D5" s="73" t="s">
        <v>341</v>
      </c>
      <c r="E5" s="74">
        <v>4448404.12</v>
      </c>
      <c r="F5" s="64">
        <f si="0" t="shared"/>
        <v>19510.544385964913</v>
      </c>
      <c r="G5" s="65">
        <f si="1" t="shared"/>
        <v>3.5</v>
      </c>
      <c r="H5" s="66">
        <v>0</v>
      </c>
      <c r="I5" s="66">
        <v>0</v>
      </c>
      <c r="J5" s="66">
        <v>0.5</v>
      </c>
      <c r="K5" s="66">
        <v>0</v>
      </c>
      <c r="L5" s="66">
        <v>0</v>
      </c>
      <c r="M5" s="66">
        <v>1</v>
      </c>
      <c r="N5" s="66">
        <v>0</v>
      </c>
      <c r="O5" s="66">
        <v>0</v>
      </c>
      <c r="P5" s="66">
        <v>0</v>
      </c>
      <c r="Q5" s="66">
        <v>1</v>
      </c>
      <c r="R5" s="66">
        <v>0</v>
      </c>
      <c r="S5" s="66">
        <v>1</v>
      </c>
    </row>
    <row r="6" spans="1:19" x14ac:dyDescent="0.25">
      <c r="A6" s="63" t="s">
        <v>331</v>
      </c>
      <c r="B6" s="63" t="s">
        <v>340</v>
      </c>
      <c r="C6" s="72" t="s">
        <v>339</v>
      </c>
      <c r="D6" s="73" t="s">
        <v>338</v>
      </c>
      <c r="E6" s="74">
        <v>6330711.5999999996</v>
      </c>
      <c r="F6" s="64">
        <f si="0" t="shared"/>
        <v>41377.199999999997</v>
      </c>
      <c r="G6" s="65">
        <f si="1" t="shared"/>
        <v>6.5</v>
      </c>
      <c r="H6" s="66">
        <v>0</v>
      </c>
      <c r="I6" s="66">
        <v>1</v>
      </c>
      <c r="J6" s="66">
        <v>1</v>
      </c>
      <c r="K6" s="66">
        <v>0</v>
      </c>
      <c r="L6" s="66">
        <v>1</v>
      </c>
      <c r="M6" s="66">
        <v>1</v>
      </c>
      <c r="N6" s="66">
        <v>0</v>
      </c>
      <c r="O6" s="66">
        <v>1</v>
      </c>
      <c r="P6" s="66">
        <v>0</v>
      </c>
      <c r="Q6" s="66">
        <v>0.5</v>
      </c>
      <c r="R6" s="66">
        <v>0</v>
      </c>
      <c r="S6" s="66">
        <v>1</v>
      </c>
    </row>
    <row r="7" spans="1:19" x14ac:dyDescent="0.25">
      <c r="A7" s="63" t="s">
        <v>331</v>
      </c>
      <c r="B7" s="63" t="s">
        <v>337</v>
      </c>
      <c r="C7" s="72" t="s">
        <v>336</v>
      </c>
      <c r="D7" s="73" t="s">
        <v>335</v>
      </c>
      <c r="E7" s="74">
        <v>5380276</v>
      </c>
      <c r="F7" s="64">
        <f si="0" t="shared"/>
        <v>45212.403361344535</v>
      </c>
      <c r="G7" s="65">
        <f si="1" t="shared"/>
        <v>4</v>
      </c>
      <c r="H7" s="66">
        <v>0</v>
      </c>
      <c r="I7" s="66">
        <v>0.5</v>
      </c>
      <c r="J7" s="66">
        <v>0.5</v>
      </c>
      <c r="K7" s="66">
        <v>1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1</v>
      </c>
      <c r="R7" s="66">
        <v>0</v>
      </c>
      <c r="S7" s="66">
        <v>1</v>
      </c>
    </row>
    <row r="8" spans="1:19" x14ac:dyDescent="0.25">
      <c r="A8" s="63" t="s">
        <v>331</v>
      </c>
      <c r="B8" s="63" t="s">
        <v>334</v>
      </c>
      <c r="C8" s="72" t="s">
        <v>333</v>
      </c>
      <c r="D8" s="73" t="s">
        <v>332</v>
      </c>
      <c r="E8" s="74">
        <v>4244133</v>
      </c>
      <c r="F8" s="64">
        <f si="0" t="shared"/>
        <v>26861.601265822785</v>
      </c>
      <c r="G8" s="65">
        <f si="1" t="shared"/>
        <v>3</v>
      </c>
      <c r="H8" s="66">
        <v>0.5</v>
      </c>
      <c r="I8" s="66">
        <v>0</v>
      </c>
      <c r="J8" s="66">
        <v>0.5</v>
      </c>
      <c r="K8" s="66">
        <v>0</v>
      </c>
      <c r="L8" s="66">
        <v>1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1</v>
      </c>
    </row>
    <row r="9" spans="1:19" x14ac:dyDescent="0.25">
      <c r="A9" s="63" t="s">
        <v>331</v>
      </c>
      <c r="B9" s="63" t="s">
        <v>330</v>
      </c>
      <c r="C9" s="72" t="s">
        <v>329</v>
      </c>
      <c r="D9" s="73" t="s">
        <v>328</v>
      </c>
      <c r="E9" s="75">
        <v>2779069.92</v>
      </c>
      <c r="F9" s="64">
        <f si="0" t="shared"/>
        <v>26981.261359223299</v>
      </c>
      <c r="G9" s="65">
        <f si="1" t="shared"/>
        <v>4</v>
      </c>
      <c r="H9" s="66">
        <v>0</v>
      </c>
      <c r="I9" s="66">
        <v>0</v>
      </c>
      <c r="J9" s="66">
        <v>1</v>
      </c>
      <c r="K9" s="66">
        <v>1</v>
      </c>
      <c r="L9" s="66">
        <v>0</v>
      </c>
      <c r="M9" s="66">
        <v>0</v>
      </c>
      <c r="N9" s="66">
        <v>0</v>
      </c>
      <c r="O9" s="66">
        <v>1</v>
      </c>
      <c r="P9" s="66">
        <v>0</v>
      </c>
      <c r="Q9" s="66">
        <v>1</v>
      </c>
      <c r="R9" s="66">
        <v>0</v>
      </c>
      <c r="S9" s="66">
        <v>0</v>
      </c>
    </row>
    <row r="10" spans="1:19" x14ac:dyDescent="0.25">
      <c r="A10" s="63" t="s">
        <v>318</v>
      </c>
      <c r="B10" s="63" t="s">
        <v>327</v>
      </c>
      <c r="C10" s="72" t="s">
        <v>326</v>
      </c>
      <c r="D10" s="76">
        <v>25</v>
      </c>
      <c r="E10" s="76">
        <v>2918791.1</v>
      </c>
      <c r="F10" s="64">
        <f ref="F10:F17" si="2" t="shared">E10/D10</f>
        <v>116751.644</v>
      </c>
      <c r="G10" s="65">
        <f ref="G10:G17" si="3" t="shared">SUM(H10:S10)</f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</row>
    <row r="11" spans="1:19" x14ac:dyDescent="0.25">
      <c r="A11" s="63" t="s">
        <v>318</v>
      </c>
      <c r="B11" s="63" t="s">
        <v>325</v>
      </c>
      <c r="C11" s="72" t="s">
        <v>324</v>
      </c>
      <c r="D11" s="76">
        <v>749</v>
      </c>
      <c r="E11" s="76">
        <v>16305241.68</v>
      </c>
      <c r="F11" s="64">
        <f si="2" t="shared"/>
        <v>21769.348037383177</v>
      </c>
      <c r="G11" s="65">
        <f si="3" t="shared"/>
        <v>2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1</v>
      </c>
      <c r="O11" s="63">
        <v>0</v>
      </c>
      <c r="P11" s="63">
        <v>0</v>
      </c>
      <c r="Q11" s="63">
        <v>0</v>
      </c>
      <c r="R11" s="63">
        <v>0</v>
      </c>
      <c r="S11" s="63">
        <v>1</v>
      </c>
    </row>
    <row r="12" spans="1:19" x14ac:dyDescent="0.25">
      <c r="A12" s="63" t="s">
        <v>318</v>
      </c>
      <c r="B12" s="63" t="s">
        <v>323</v>
      </c>
      <c r="C12" s="72" t="s">
        <v>321</v>
      </c>
      <c r="D12" s="76">
        <v>460</v>
      </c>
      <c r="E12" s="76">
        <v>17121195</v>
      </c>
      <c r="F12" s="64">
        <f si="2" t="shared"/>
        <v>37219.989130434784</v>
      </c>
      <c r="G12" s="65">
        <f si="3" t="shared"/>
        <v>2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1</v>
      </c>
      <c r="O12" s="63">
        <v>0</v>
      </c>
      <c r="P12" s="63">
        <v>0</v>
      </c>
      <c r="Q12" s="63">
        <v>0</v>
      </c>
      <c r="R12" s="63">
        <v>0</v>
      </c>
      <c r="S12" s="63">
        <v>1</v>
      </c>
    </row>
    <row r="13" spans="1:19" x14ac:dyDescent="0.25">
      <c r="A13" s="63" t="s">
        <v>318</v>
      </c>
      <c r="B13" s="63" t="s">
        <v>320</v>
      </c>
      <c r="C13" s="72" t="s">
        <v>319</v>
      </c>
      <c r="D13" s="76">
        <v>24</v>
      </c>
      <c r="E13" s="76">
        <v>2019961.05</v>
      </c>
      <c r="F13" s="64">
        <f si="2" t="shared"/>
        <v>84165.043749999997</v>
      </c>
      <c r="G13" s="65">
        <f si="3" t="shared"/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</row>
    <row r="14" spans="1:19" x14ac:dyDescent="0.25">
      <c r="A14" s="63" t="s">
        <v>318</v>
      </c>
      <c r="B14" s="63" t="s">
        <v>317</v>
      </c>
      <c r="C14" s="72" t="s">
        <v>316</v>
      </c>
      <c r="D14" s="76">
        <v>50</v>
      </c>
      <c r="E14" s="76">
        <v>2166480</v>
      </c>
      <c r="F14" s="64">
        <f si="2" t="shared"/>
        <v>43329.599999999999</v>
      </c>
      <c r="G14" s="65">
        <f si="3" t="shared"/>
        <v>4</v>
      </c>
      <c r="H14" s="63">
        <v>1</v>
      </c>
      <c r="I14" s="63">
        <v>0</v>
      </c>
      <c r="J14" s="63">
        <v>1</v>
      </c>
      <c r="K14" s="63">
        <v>0</v>
      </c>
      <c r="L14" s="63">
        <v>1</v>
      </c>
      <c r="M14" s="63">
        <v>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</row>
    <row r="15" spans="1:19" x14ac:dyDescent="0.25">
      <c r="A15" s="63" t="s">
        <v>309</v>
      </c>
      <c r="B15" s="63" t="s">
        <v>315</v>
      </c>
      <c r="C15" s="72" t="s">
        <v>314</v>
      </c>
      <c r="D15" s="77" t="s">
        <v>313</v>
      </c>
      <c r="E15" s="78">
        <v>3761300</v>
      </c>
      <c r="F15" s="64">
        <f si="2" t="shared"/>
        <v>59703.174603174601</v>
      </c>
      <c r="G15" s="65">
        <f si="3" t="shared"/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</row>
    <row r="16" spans="1:19" x14ac:dyDescent="0.25">
      <c r="A16" s="63" t="s">
        <v>309</v>
      </c>
      <c r="B16" s="63" t="s">
        <v>312</v>
      </c>
      <c r="C16" s="72" t="s">
        <v>310</v>
      </c>
      <c r="D16" s="77" t="s">
        <v>305</v>
      </c>
      <c r="E16" s="78">
        <v>3000000</v>
      </c>
      <c r="F16" s="64">
        <f si="2" t="shared"/>
        <v>375000</v>
      </c>
      <c r="G16" s="65">
        <f si="3" t="shared"/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</row>
    <row r="17" spans="1:19" x14ac:dyDescent="0.25">
      <c r="A17" s="63" t="s">
        <v>309</v>
      </c>
      <c r="B17" s="63" t="s">
        <v>308</v>
      </c>
      <c r="C17" s="72" t="s">
        <v>306</v>
      </c>
      <c r="D17" s="77" t="s">
        <v>305</v>
      </c>
      <c r="E17" s="78">
        <v>4029222</v>
      </c>
      <c r="F17" s="64">
        <f si="2" t="shared"/>
        <v>503652.75</v>
      </c>
      <c r="G17" s="65">
        <f si="3" t="shared"/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</row>
    <row r="18" spans="1:19" x14ac:dyDescent="0.25">
      <c r="F18" s="142" t="s">
        <v>780</v>
      </c>
      <c r="G18" s="143">
        <f>SUM(G2:G17)</f>
        <v>46</v>
      </c>
      <c r="H18" s="143">
        <f ref="H18:S18" si="4" t="shared">SUM(H2:H17)</f>
        <v>2.5</v>
      </c>
      <c r="I18" s="143">
        <f si="4" t="shared"/>
        <v>2.5</v>
      </c>
      <c r="J18" s="143">
        <f si="4" t="shared"/>
        <v>7.5</v>
      </c>
      <c r="K18" s="143">
        <f si="4" t="shared"/>
        <v>3</v>
      </c>
      <c r="L18" s="143">
        <f si="4" t="shared"/>
        <v>5</v>
      </c>
      <c r="M18" s="143">
        <f si="4" t="shared"/>
        <v>5</v>
      </c>
      <c r="N18" s="143">
        <f si="4" t="shared"/>
        <v>3</v>
      </c>
      <c r="O18" s="143">
        <f si="4" t="shared"/>
        <v>3</v>
      </c>
      <c r="P18" s="143">
        <f si="4" t="shared"/>
        <v>0</v>
      </c>
      <c r="Q18" s="143">
        <f si="4" t="shared"/>
        <v>5.5</v>
      </c>
      <c r="R18" s="143">
        <f si="4" t="shared"/>
        <v>0</v>
      </c>
      <c r="S18" s="143">
        <f si="4" t="shared"/>
        <v>9</v>
      </c>
    </row>
    <row r="19" spans="1:19" x14ac:dyDescent="0.25">
      <c r="F19" s="142" t="s">
        <v>701</v>
      </c>
      <c r="G19" s="141">
        <f>G18/16</f>
        <v>2.875</v>
      </c>
      <c r="H19" s="141">
        <f ref="H19:S19" si="5" t="shared">H18/16</f>
        <v>0.15625</v>
      </c>
      <c r="I19" s="141">
        <f si="5" t="shared"/>
        <v>0.15625</v>
      </c>
      <c r="J19" s="141">
        <f si="5" t="shared"/>
        <v>0.46875</v>
      </c>
      <c r="K19" s="141">
        <f si="5" t="shared"/>
        <v>0.1875</v>
      </c>
      <c r="L19" s="141">
        <f si="5" t="shared"/>
        <v>0.3125</v>
      </c>
      <c r="M19" s="141">
        <f si="5" t="shared"/>
        <v>0.3125</v>
      </c>
      <c r="N19" s="141">
        <f si="5" t="shared"/>
        <v>0.1875</v>
      </c>
      <c r="O19" s="141">
        <f si="5" t="shared"/>
        <v>0.1875</v>
      </c>
      <c r="P19" s="141">
        <f si="5" t="shared"/>
        <v>0</v>
      </c>
      <c r="Q19" s="141">
        <f si="5" t="shared"/>
        <v>0.34375</v>
      </c>
      <c r="R19" s="141">
        <f si="5" t="shared"/>
        <v>0</v>
      </c>
      <c r="S19" s="141">
        <f si="5" t="shared"/>
        <v>0.5625</v>
      </c>
    </row>
  </sheetData>
  <pageMargins bottom="0.78740157499999996" footer="0.3" header="0.3" left="0.7" right="0.7" top="0.78740157499999996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Z30"/>
  <sheetViews>
    <sheetView workbookViewId="0"/>
  </sheetViews>
  <sheetFormatPr defaultRowHeight="15" x14ac:dyDescent="0.25"/>
  <cols>
    <col min="1" max="1" customWidth="true" width="84.0" collapsed="false"/>
    <col min="2" max="4" customWidth="true" hidden="true" width="0.0" collapsed="false"/>
    <col min="5" max="5" bestFit="true" customWidth="true" width="25.28515625" collapsed="false"/>
    <col min="6" max="12" customWidth="true" hidden="true" width="0.0" collapsed="false"/>
    <col min="14" max="14" bestFit="true" customWidth="true" width="28.140625" collapsed="false"/>
  </cols>
  <sheetData>
    <row r="1" spans="1:26" x14ac:dyDescent="0.25">
      <c r="A1" s="2" t="s">
        <v>358</v>
      </c>
      <c r="B1" s="2" t="s">
        <v>18</v>
      </c>
      <c r="C1" s="2" t="s">
        <v>18</v>
      </c>
      <c r="D1" s="2" t="s">
        <v>18</v>
      </c>
      <c r="E1" s="53" t="s">
        <v>357</v>
      </c>
      <c r="M1" s="2" t="s">
        <v>18</v>
      </c>
      <c r="N1" s="3" t="s">
        <v>423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</row>
    <row r="2" spans="1:26" x14ac:dyDescent="0.25">
      <c r="A2" t="s">
        <v>422</v>
      </c>
      <c r="B2" s="51" t="s">
        <v>307</v>
      </c>
      <c r="C2" s="51" t="s">
        <v>307</v>
      </c>
      <c r="D2" s="51" t="s">
        <v>311</v>
      </c>
      <c r="E2" s="52" t="s">
        <v>421</v>
      </c>
      <c r="F2" s="62">
        <v>2</v>
      </c>
      <c r="G2" s="61">
        <v>94.15</v>
      </c>
      <c r="H2" s="57">
        <v>98.15</v>
      </c>
      <c r="I2" s="61" t="s">
        <v>415</v>
      </c>
      <c r="J2" s="60">
        <v>4</v>
      </c>
      <c r="K2" s="52" t="s">
        <v>409</v>
      </c>
      <c r="L2" s="52" t="s">
        <v>361</v>
      </c>
      <c r="M2">
        <f>SUM(O2:Z2)</f>
        <v>0</v>
      </c>
      <c r="N2" t="s">
        <v>367</v>
      </c>
    </row>
    <row r="3" spans="1:26" x14ac:dyDescent="0.25">
      <c r="A3" t="s">
        <v>420</v>
      </c>
      <c r="B3" s="51" t="s">
        <v>307</v>
      </c>
      <c r="C3" s="51" t="s">
        <v>307</v>
      </c>
      <c r="D3" s="51" t="s">
        <v>311</v>
      </c>
      <c r="E3" s="52" t="s">
        <v>419</v>
      </c>
      <c r="F3" s="62">
        <v>2</v>
      </c>
      <c r="G3" s="61">
        <v>94.295000000000002</v>
      </c>
      <c r="H3" s="57">
        <v>97.295000000000002</v>
      </c>
      <c r="I3" s="61" t="s">
        <v>418</v>
      </c>
      <c r="J3" s="60">
        <v>3</v>
      </c>
      <c r="K3" s="52" t="s">
        <v>409</v>
      </c>
      <c r="L3" s="52" t="s">
        <v>361</v>
      </c>
      <c r="M3">
        <f>SUM(O3:Z3)</f>
        <v>0</v>
      </c>
      <c r="N3" t="s">
        <v>367</v>
      </c>
    </row>
    <row r="4" spans="1:26" x14ac:dyDescent="0.25">
      <c r="A4" t="s">
        <v>417</v>
      </c>
      <c r="B4" s="51" t="s">
        <v>307</v>
      </c>
      <c r="C4" s="51" t="s">
        <v>307</v>
      </c>
      <c r="D4" s="51" t="s">
        <v>311</v>
      </c>
      <c r="E4" s="52" t="s">
        <v>416</v>
      </c>
      <c r="F4" s="62">
        <v>2</v>
      </c>
      <c r="G4" s="61">
        <v>93.025000000000006</v>
      </c>
      <c r="H4" s="57">
        <v>97.025000000000006</v>
      </c>
      <c r="I4" s="61" t="s">
        <v>415</v>
      </c>
      <c r="J4" s="60">
        <v>4</v>
      </c>
      <c r="K4" s="52" t="s">
        <v>409</v>
      </c>
      <c r="L4" s="52" t="s">
        <v>361</v>
      </c>
      <c r="M4">
        <f>SUM(O4:Z4)</f>
        <v>0</v>
      </c>
      <c r="N4" t="s">
        <v>367</v>
      </c>
    </row>
    <row r="5" spans="1:26" x14ac:dyDescent="0.25">
      <c r="A5" t="s">
        <v>414</v>
      </c>
      <c r="B5" s="51" t="s">
        <v>307</v>
      </c>
      <c r="C5" s="51" t="s">
        <v>307</v>
      </c>
      <c r="D5" s="51" t="s">
        <v>311</v>
      </c>
      <c r="E5" s="52" t="s">
        <v>413</v>
      </c>
      <c r="F5" s="62">
        <v>2</v>
      </c>
      <c r="G5" s="61">
        <v>91.33</v>
      </c>
      <c r="H5" s="57">
        <v>96.33</v>
      </c>
      <c r="I5" s="61" t="s">
        <v>410</v>
      </c>
      <c r="J5" s="60">
        <v>5</v>
      </c>
      <c r="K5" s="52" t="s">
        <v>409</v>
      </c>
      <c r="L5" s="52" t="s">
        <v>361</v>
      </c>
      <c r="M5">
        <f>SUM(O5:Z5)</f>
        <v>0</v>
      </c>
      <c r="N5" t="s">
        <v>367</v>
      </c>
    </row>
    <row r="6" spans="1:26" x14ac:dyDescent="0.25">
      <c r="A6" t="s">
        <v>412</v>
      </c>
      <c r="B6" s="51" t="s">
        <v>307</v>
      </c>
      <c r="C6" s="51" t="s">
        <v>307</v>
      </c>
      <c r="D6" s="51" t="s">
        <v>311</v>
      </c>
      <c r="E6" s="52" t="s">
        <v>411</v>
      </c>
      <c r="F6" s="62">
        <v>2</v>
      </c>
      <c r="G6" s="61">
        <v>90.454999999999998</v>
      </c>
      <c r="H6" s="57">
        <v>95.454999999999998</v>
      </c>
      <c r="I6" s="61" t="s">
        <v>410</v>
      </c>
      <c r="J6" s="60">
        <v>5</v>
      </c>
      <c r="K6" s="52" t="s">
        <v>409</v>
      </c>
      <c r="L6" s="52" t="s">
        <v>361</v>
      </c>
      <c r="M6">
        <f>SUM(O6:Z6)</f>
        <v>0</v>
      </c>
      <c r="N6" t="s">
        <v>367</v>
      </c>
    </row>
    <row r="8" spans="1:26" x14ac:dyDescent="0.25">
      <c r="A8" t="s">
        <v>408</v>
      </c>
      <c r="B8" s="51" t="s">
        <v>307</v>
      </c>
      <c r="C8" s="51" t="s">
        <v>307</v>
      </c>
      <c r="D8" s="51" t="s">
        <v>398</v>
      </c>
      <c r="E8" s="52" t="s">
        <v>407</v>
      </c>
      <c r="F8" s="62">
        <v>3</v>
      </c>
      <c r="G8" s="61">
        <v>86.013000000000005</v>
      </c>
      <c r="H8" s="57">
        <v>93.013000000000005</v>
      </c>
      <c r="I8" s="61" t="s">
        <v>396</v>
      </c>
      <c r="J8" s="60">
        <v>7</v>
      </c>
      <c r="K8" s="52" t="s">
        <v>362</v>
      </c>
      <c r="L8" s="52" t="s">
        <v>361</v>
      </c>
      <c r="M8">
        <f>SUM(O8:Z8)</f>
        <v>0</v>
      </c>
      <c r="N8" t="s">
        <v>367</v>
      </c>
    </row>
    <row r="9" spans="1:26" x14ac:dyDescent="0.25">
      <c r="A9" t="s">
        <v>406</v>
      </c>
      <c r="B9" s="51" t="s">
        <v>307</v>
      </c>
      <c r="C9" s="51" t="s">
        <v>307</v>
      </c>
      <c r="D9" s="51" t="s">
        <v>398</v>
      </c>
      <c r="E9" s="52" t="s">
        <v>405</v>
      </c>
      <c r="F9" s="62">
        <v>3</v>
      </c>
      <c r="G9" s="61">
        <v>80.599999999999994</v>
      </c>
      <c r="H9" s="57">
        <v>87.6</v>
      </c>
      <c r="I9" s="61" t="s">
        <v>396</v>
      </c>
      <c r="J9" s="60">
        <v>7</v>
      </c>
      <c r="K9" s="52" t="s">
        <v>362</v>
      </c>
      <c r="L9" s="52" t="s">
        <v>361</v>
      </c>
      <c r="M9">
        <f>SUM(O9:Z9)</f>
        <v>0</v>
      </c>
      <c r="N9" t="s">
        <v>367</v>
      </c>
    </row>
    <row r="10" spans="1:26" x14ac:dyDescent="0.25">
      <c r="A10" t="s">
        <v>404</v>
      </c>
      <c r="B10" s="51" t="s">
        <v>307</v>
      </c>
      <c r="C10" s="51" t="s">
        <v>307</v>
      </c>
      <c r="D10" s="51" t="s">
        <v>398</v>
      </c>
      <c r="E10" s="52" t="s">
        <v>403</v>
      </c>
      <c r="F10" s="62">
        <v>3</v>
      </c>
      <c r="G10" s="61">
        <v>79.962999999999994</v>
      </c>
      <c r="H10" s="57">
        <v>86.962999999999994</v>
      </c>
      <c r="I10" s="61" t="s">
        <v>396</v>
      </c>
      <c r="J10" s="60">
        <v>7</v>
      </c>
      <c r="K10" s="52" t="s">
        <v>362</v>
      </c>
      <c r="L10" s="52" t="s">
        <v>361</v>
      </c>
      <c r="M10">
        <f>SUM(O10:Z10)</f>
        <v>0</v>
      </c>
      <c r="N10" t="s">
        <v>367</v>
      </c>
    </row>
    <row r="11" spans="1:26" x14ac:dyDescent="0.25">
      <c r="A11" t="s">
        <v>402</v>
      </c>
      <c r="B11" s="51" t="s">
        <v>307</v>
      </c>
      <c r="C11" s="51" t="s">
        <v>307</v>
      </c>
      <c r="D11" s="51" t="s">
        <v>398</v>
      </c>
      <c r="E11" s="52" t="s">
        <v>401</v>
      </c>
      <c r="F11" s="62">
        <v>3</v>
      </c>
      <c r="G11" s="61">
        <v>80.671999999999997</v>
      </c>
      <c r="H11" s="57">
        <v>85.671999999999997</v>
      </c>
      <c r="I11" s="61" t="s">
        <v>400</v>
      </c>
      <c r="J11" s="60">
        <v>5</v>
      </c>
      <c r="K11" s="52" t="s">
        <v>362</v>
      </c>
      <c r="L11" s="52" t="s">
        <v>361</v>
      </c>
      <c r="M11">
        <f>SUM(O11:Z11)</f>
        <v>0</v>
      </c>
      <c r="N11" t="s">
        <v>367</v>
      </c>
    </row>
    <row r="12" spans="1:26" x14ac:dyDescent="0.25">
      <c r="A12" t="s">
        <v>399</v>
      </c>
      <c r="B12" s="51" t="s">
        <v>307</v>
      </c>
      <c r="C12" s="51" t="s">
        <v>307</v>
      </c>
      <c r="D12" s="51" t="s">
        <v>398</v>
      </c>
      <c r="E12" s="52" t="s">
        <v>397</v>
      </c>
      <c r="F12" s="62">
        <v>3</v>
      </c>
      <c r="G12" s="61">
        <v>78.203000000000003</v>
      </c>
      <c r="H12" s="57">
        <v>85.203000000000003</v>
      </c>
      <c r="I12" s="61" t="s">
        <v>396</v>
      </c>
      <c r="J12" s="60">
        <v>7</v>
      </c>
      <c r="K12" s="52" t="s">
        <v>362</v>
      </c>
      <c r="L12" s="52" t="s">
        <v>361</v>
      </c>
      <c r="M12">
        <f>SUM(O12:Z12)</f>
        <v>0</v>
      </c>
      <c r="N12" t="s">
        <v>367</v>
      </c>
    </row>
    <row r="14" spans="1:26" x14ac:dyDescent="0.25">
      <c r="A14" t="s">
        <v>395</v>
      </c>
      <c r="B14" s="51" t="s">
        <v>307</v>
      </c>
      <c r="C14" s="51" t="s">
        <v>307</v>
      </c>
      <c r="D14" s="51" t="s">
        <v>343</v>
      </c>
      <c r="E14" s="52" t="s">
        <v>394</v>
      </c>
      <c r="F14" s="62">
        <v>0</v>
      </c>
      <c r="G14" s="61">
        <v>94.54</v>
      </c>
      <c r="H14" s="57">
        <v>94.54</v>
      </c>
      <c r="I14" s="61" t="s">
        <v>363</v>
      </c>
      <c r="J14" s="60" t="s">
        <v>363</v>
      </c>
      <c r="K14" s="52" t="s">
        <v>362</v>
      </c>
      <c r="L14" s="52" t="s">
        <v>361</v>
      </c>
      <c r="M14">
        <f>SUM(O14:Z14)</f>
        <v>0</v>
      </c>
      <c r="N14" t="s">
        <v>367</v>
      </c>
    </row>
    <row r="15" spans="1:26" x14ac:dyDescent="0.25">
      <c r="A15" t="s">
        <v>393</v>
      </c>
      <c r="B15" s="51" t="s">
        <v>307</v>
      </c>
      <c r="C15" s="51" t="s">
        <v>307</v>
      </c>
      <c r="D15" s="51" t="s">
        <v>343</v>
      </c>
      <c r="E15" s="52" t="s">
        <v>392</v>
      </c>
      <c r="F15" s="62">
        <v>0</v>
      </c>
      <c r="G15" s="61">
        <v>93.822999999999993</v>
      </c>
      <c r="H15" s="57">
        <v>93.822999999999993</v>
      </c>
      <c r="I15" s="61" t="s">
        <v>363</v>
      </c>
      <c r="J15" s="60" t="s">
        <v>363</v>
      </c>
      <c r="K15" s="52" t="s">
        <v>362</v>
      </c>
      <c r="L15" s="52" t="s">
        <v>361</v>
      </c>
      <c r="M15">
        <f>SUM(O15:Z15)</f>
        <v>0</v>
      </c>
      <c r="N15" t="s">
        <v>367</v>
      </c>
    </row>
    <row r="16" spans="1:26" x14ac:dyDescent="0.25">
      <c r="A16" t="s">
        <v>391</v>
      </c>
      <c r="B16" s="51" t="s">
        <v>307</v>
      </c>
      <c r="C16" s="51" t="s">
        <v>307</v>
      </c>
      <c r="D16" s="51" t="s">
        <v>343</v>
      </c>
      <c r="E16" s="52" t="s">
        <v>390</v>
      </c>
      <c r="F16" s="62">
        <v>0</v>
      </c>
      <c r="G16" s="61">
        <v>92.68</v>
      </c>
      <c r="H16" s="57">
        <v>92.68</v>
      </c>
      <c r="I16" s="61" t="s">
        <v>363</v>
      </c>
      <c r="J16" s="60" t="s">
        <v>363</v>
      </c>
      <c r="K16" s="52" t="s">
        <v>362</v>
      </c>
      <c r="L16" s="52" t="s">
        <v>361</v>
      </c>
      <c r="M16">
        <f>SUM(O16:Z16)</f>
        <v>0</v>
      </c>
      <c r="N16" t="s">
        <v>367</v>
      </c>
    </row>
    <row r="17" spans="1:16" x14ac:dyDescent="0.25">
      <c r="A17" t="s">
        <v>389</v>
      </c>
      <c r="B17" s="51" t="s">
        <v>307</v>
      </c>
      <c r="C17" s="51" t="s">
        <v>307</v>
      </c>
      <c r="D17" s="51" t="s">
        <v>343</v>
      </c>
      <c r="E17" s="52" t="s">
        <v>388</v>
      </c>
      <c r="F17" s="62">
        <v>0</v>
      </c>
      <c r="G17" s="61">
        <v>90.68</v>
      </c>
      <c r="H17" s="57">
        <v>90.68</v>
      </c>
      <c r="I17" s="61" t="s">
        <v>363</v>
      </c>
      <c r="J17" s="60" t="s">
        <v>363</v>
      </c>
      <c r="K17" s="52" t="s">
        <v>362</v>
      </c>
      <c r="L17" s="52" t="s">
        <v>361</v>
      </c>
      <c r="M17">
        <f>SUM(O17:Z17)</f>
        <v>0</v>
      </c>
      <c r="N17" t="s">
        <v>367</v>
      </c>
    </row>
    <row r="18" spans="1:16" x14ac:dyDescent="0.25">
      <c r="A18" t="s">
        <v>387</v>
      </c>
      <c r="B18" s="51" t="s">
        <v>307</v>
      </c>
      <c r="C18" s="51" t="s">
        <v>307</v>
      </c>
      <c r="D18" s="51" t="s">
        <v>343</v>
      </c>
      <c r="E18" s="52" t="s">
        <v>386</v>
      </c>
      <c r="F18" s="62">
        <v>0</v>
      </c>
      <c r="G18" s="61">
        <v>90.5</v>
      </c>
      <c r="H18" s="57">
        <v>90.5</v>
      </c>
      <c r="I18" s="61" t="s">
        <v>363</v>
      </c>
      <c r="J18" s="60" t="s">
        <v>363</v>
      </c>
      <c r="K18" s="52" t="s">
        <v>362</v>
      </c>
      <c r="L18" s="52" t="s">
        <v>361</v>
      </c>
      <c r="M18">
        <f>SUM(O18:Z18)</f>
        <v>0</v>
      </c>
      <c r="N18" t="s">
        <v>367</v>
      </c>
    </row>
    <row r="20" spans="1:16" x14ac:dyDescent="0.25">
      <c r="A20" t="s">
        <v>385</v>
      </c>
      <c r="B20" s="51" t="s">
        <v>307</v>
      </c>
      <c r="C20" s="51" t="s">
        <v>307</v>
      </c>
      <c r="D20" s="51" t="s">
        <v>322</v>
      </c>
      <c r="E20" s="52" t="s">
        <v>384</v>
      </c>
      <c r="F20" s="62">
        <v>0</v>
      </c>
      <c r="G20" s="61">
        <v>88.15</v>
      </c>
      <c r="H20" s="57">
        <v>88.15</v>
      </c>
      <c r="I20" s="61" t="s">
        <v>363</v>
      </c>
      <c r="J20" s="60" t="s">
        <v>363</v>
      </c>
      <c r="K20" s="52" t="s">
        <v>362</v>
      </c>
      <c r="L20" s="52" t="s">
        <v>361</v>
      </c>
      <c r="M20">
        <f>SUM(O20:Z20)</f>
        <v>0</v>
      </c>
      <c r="N20" t="s">
        <v>367</v>
      </c>
    </row>
    <row r="21" spans="1:16" x14ac:dyDescent="0.25">
      <c r="A21" t="s">
        <v>383</v>
      </c>
      <c r="B21" s="51" t="s">
        <v>307</v>
      </c>
      <c r="C21" s="51" t="s">
        <v>307</v>
      </c>
      <c r="D21" s="51" t="s">
        <v>322</v>
      </c>
      <c r="E21" s="52" t="s">
        <v>382</v>
      </c>
      <c r="F21" s="62">
        <v>0</v>
      </c>
      <c r="G21" s="61">
        <v>84.8</v>
      </c>
      <c r="H21" s="57">
        <v>84.8</v>
      </c>
      <c r="I21" s="61" t="s">
        <v>363</v>
      </c>
      <c r="J21" s="60" t="s">
        <v>363</v>
      </c>
      <c r="K21" s="52" t="s">
        <v>362</v>
      </c>
      <c r="L21" s="52" t="s">
        <v>361</v>
      </c>
      <c r="M21">
        <f>SUM(O21:Z21)</f>
        <v>0</v>
      </c>
      <c r="N21" t="s">
        <v>367</v>
      </c>
    </row>
    <row r="22" spans="1:16" x14ac:dyDescent="0.25">
      <c r="A22" t="s">
        <v>381</v>
      </c>
      <c r="B22" s="51" t="s">
        <v>307</v>
      </c>
      <c r="C22" s="51" t="s">
        <v>307</v>
      </c>
      <c r="D22" s="51" t="s">
        <v>322</v>
      </c>
      <c r="E22" s="52" t="s">
        <v>380</v>
      </c>
      <c r="F22" s="62">
        <v>0</v>
      </c>
      <c r="G22" s="61">
        <v>83.004999999999995</v>
      </c>
      <c r="H22" s="57">
        <v>83.004999999999995</v>
      </c>
      <c r="I22" s="61" t="s">
        <v>363</v>
      </c>
      <c r="J22" s="60" t="s">
        <v>363</v>
      </c>
      <c r="K22" s="52" t="s">
        <v>362</v>
      </c>
      <c r="L22" s="52" t="s">
        <v>361</v>
      </c>
      <c r="M22">
        <f>SUM(O22:Z22)</f>
        <v>0</v>
      </c>
      <c r="N22" t="s">
        <v>367</v>
      </c>
    </row>
    <row r="23" spans="1:16" x14ac:dyDescent="0.25">
      <c r="A23" t="s">
        <v>379</v>
      </c>
      <c r="B23" s="51" t="s">
        <v>307</v>
      </c>
      <c r="C23" s="51" t="s">
        <v>307</v>
      </c>
      <c r="D23" s="51" t="s">
        <v>322</v>
      </c>
      <c r="E23" s="52" t="s">
        <v>378</v>
      </c>
      <c r="F23" s="62">
        <v>0</v>
      </c>
      <c r="G23" s="61">
        <v>81.834999999999994</v>
      </c>
      <c r="H23" s="57">
        <v>81.834999999999994</v>
      </c>
      <c r="I23" s="61" t="s">
        <v>363</v>
      </c>
      <c r="J23" s="60" t="s">
        <v>363</v>
      </c>
      <c r="K23" s="52" t="s">
        <v>362</v>
      </c>
      <c r="L23" s="52" t="s">
        <v>361</v>
      </c>
      <c r="M23">
        <f>SUM(O23:Z23)</f>
        <v>0</v>
      </c>
      <c r="N23" t="s">
        <v>367</v>
      </c>
    </row>
    <row r="24" spans="1:16" x14ac:dyDescent="0.25">
      <c r="A24" t="s">
        <v>377</v>
      </c>
      <c r="B24" s="51" t="s">
        <v>307</v>
      </c>
      <c r="C24" s="51" t="s">
        <v>307</v>
      </c>
      <c r="D24" s="51" t="s">
        <v>322</v>
      </c>
      <c r="E24" s="52" t="s">
        <v>376</v>
      </c>
      <c r="F24" s="62">
        <v>0</v>
      </c>
      <c r="G24" s="61">
        <v>81.625</v>
      </c>
      <c r="H24" s="57">
        <v>81.625</v>
      </c>
      <c r="I24" s="61" t="s">
        <v>363</v>
      </c>
      <c r="J24" s="60" t="s">
        <v>363</v>
      </c>
      <c r="K24" s="52" t="s">
        <v>362</v>
      </c>
      <c r="L24" s="52" t="s">
        <v>361</v>
      </c>
      <c r="M24">
        <f>SUM(O24:Z24)</f>
        <v>0</v>
      </c>
      <c r="N24" t="s">
        <v>367</v>
      </c>
    </row>
    <row r="26" spans="1:16" x14ac:dyDescent="0.25">
      <c r="A26" t="s">
        <v>375</v>
      </c>
      <c r="B26" s="51" t="s">
        <v>307</v>
      </c>
      <c r="C26" s="51" t="s">
        <v>307</v>
      </c>
      <c r="D26" s="51" t="s">
        <v>365</v>
      </c>
      <c r="E26" s="52" t="s">
        <v>374</v>
      </c>
      <c r="F26" s="62">
        <v>0</v>
      </c>
      <c r="G26" s="61">
        <v>95.435000000000002</v>
      </c>
      <c r="H26" s="57">
        <v>95.435000000000002</v>
      </c>
      <c r="I26" s="61" t="s">
        <v>363</v>
      </c>
      <c r="J26" s="60" t="s">
        <v>363</v>
      </c>
      <c r="K26" s="52" t="s">
        <v>362</v>
      </c>
      <c r="L26" s="52" t="s">
        <v>361</v>
      </c>
      <c r="M26">
        <f>SUM(O26:Z26)</f>
        <v>0</v>
      </c>
      <c r="N26" t="s">
        <v>367</v>
      </c>
    </row>
    <row r="27" spans="1:16" x14ac:dyDescent="0.25">
      <c r="A27" t="s">
        <v>373</v>
      </c>
      <c r="B27" s="51" t="s">
        <v>307</v>
      </c>
      <c r="C27" s="51" t="s">
        <v>307</v>
      </c>
      <c r="D27" s="51" t="s">
        <v>365</v>
      </c>
      <c r="E27" s="52" t="s">
        <v>372</v>
      </c>
      <c r="F27" s="62">
        <v>0</v>
      </c>
      <c r="G27" s="61">
        <v>94.95</v>
      </c>
      <c r="H27" s="57">
        <v>94.95</v>
      </c>
      <c r="I27" s="61" t="s">
        <v>363</v>
      </c>
      <c r="J27" s="60" t="s">
        <v>363</v>
      </c>
      <c r="K27" s="52" t="s">
        <v>362</v>
      </c>
      <c r="L27" s="52" t="s">
        <v>361</v>
      </c>
      <c r="M27">
        <f>SUM(O27:Z27)</f>
        <v>0</v>
      </c>
      <c r="N27" t="s">
        <v>367</v>
      </c>
    </row>
    <row r="28" spans="1:16" x14ac:dyDescent="0.25">
      <c r="A28" t="s">
        <v>371</v>
      </c>
      <c r="B28" s="51" t="s">
        <v>307</v>
      </c>
      <c r="C28" s="51" t="s">
        <v>307</v>
      </c>
      <c r="D28" s="51" t="s">
        <v>365</v>
      </c>
      <c r="E28" s="52" t="s">
        <v>370</v>
      </c>
      <c r="F28" s="62">
        <v>0</v>
      </c>
      <c r="G28" s="61">
        <v>93.954999999999998</v>
      </c>
      <c r="H28" s="57">
        <v>93.954999999999998</v>
      </c>
      <c r="I28" s="61" t="s">
        <v>363</v>
      </c>
      <c r="J28" s="60" t="s">
        <v>363</v>
      </c>
      <c r="K28" s="52" t="s">
        <v>362</v>
      </c>
      <c r="L28" s="52" t="s">
        <v>361</v>
      </c>
      <c r="M28">
        <f>SUM(O28:Z28)</f>
        <v>0</v>
      </c>
      <c r="N28" t="s">
        <v>367</v>
      </c>
    </row>
    <row r="29" spans="1:16" x14ac:dyDescent="0.25">
      <c r="A29" t="s">
        <v>369</v>
      </c>
      <c r="B29" s="51" t="s">
        <v>307</v>
      </c>
      <c r="C29" s="51" t="s">
        <v>307</v>
      </c>
      <c r="D29" s="51" t="s">
        <v>365</v>
      </c>
      <c r="E29" s="52" t="s">
        <v>368</v>
      </c>
      <c r="F29" s="62">
        <v>0</v>
      </c>
      <c r="G29" s="61">
        <v>93.31</v>
      </c>
      <c r="H29" s="57">
        <v>93.31</v>
      </c>
      <c r="I29" s="61" t="s">
        <v>363</v>
      </c>
      <c r="J29" s="60" t="s">
        <v>363</v>
      </c>
      <c r="K29" s="52" t="s">
        <v>362</v>
      </c>
      <c r="L29" s="52" t="s">
        <v>361</v>
      </c>
      <c r="M29">
        <f>SUM(O29:Z29)</f>
        <v>0</v>
      </c>
      <c r="N29" t="s">
        <v>367</v>
      </c>
    </row>
    <row customFormat="1" r="30" s="54" spans="1:16" x14ac:dyDescent="0.25">
      <c r="A30" s="54" t="s">
        <v>366</v>
      </c>
      <c r="B30" s="59" t="s">
        <v>307</v>
      </c>
      <c r="C30" s="59" t="s">
        <v>307</v>
      </c>
      <c r="D30" s="59" t="s">
        <v>365</v>
      </c>
      <c r="E30" s="55" t="s">
        <v>364</v>
      </c>
      <c r="F30" s="58">
        <v>0</v>
      </c>
      <c r="G30" s="57">
        <v>93.36</v>
      </c>
      <c r="H30" s="57">
        <v>93.36</v>
      </c>
      <c r="I30" s="57" t="s">
        <v>363</v>
      </c>
      <c r="J30" s="56" t="s">
        <v>363</v>
      </c>
      <c r="K30" s="55" t="s">
        <v>362</v>
      </c>
      <c r="L30" s="55" t="s">
        <v>361</v>
      </c>
      <c r="M30" s="54">
        <f>SUM(O30:Z30)</f>
        <v>1</v>
      </c>
      <c r="N30" s="54" t="s">
        <v>360</v>
      </c>
      <c r="P30" s="54">
        <v>1</v>
      </c>
    </row>
  </sheetData>
  <pageMargins bottom="0.78740157499999996" footer="0.3" header="0.3" left="0.7" right="0.7" top="0.78740157499999996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U29"/>
  <sheetViews>
    <sheetView workbookViewId="0">
      <selection activeCell="D3" sqref="D3"/>
    </sheetView>
  </sheetViews>
  <sheetFormatPr defaultRowHeight="15" x14ac:dyDescent="0.25"/>
  <cols>
    <col min="3" max="3" customWidth="true" width="31.140625" collapsed="false"/>
    <col min="4" max="4" customWidth="true" width="31.85546875" collapsed="false"/>
    <col min="5" max="5" customWidth="true" hidden="true" width="9.140625" collapsed="false"/>
    <col min="6" max="6" customWidth="true" hidden="true" width="17.42578125" collapsed="false"/>
    <col min="7" max="7" customWidth="true" width="12.7109375" collapsed="false"/>
    <col min="10" max="10" bestFit="true" customWidth="true" width="10.28515625" collapsed="false"/>
  </cols>
  <sheetData>
    <row ht="52.5" r="1" spans="1:21" x14ac:dyDescent="0.25">
      <c r="A1" s="2" t="s">
        <v>480</v>
      </c>
      <c r="B1" s="2" t="s">
        <v>479</v>
      </c>
      <c r="C1" s="2" t="s">
        <v>358</v>
      </c>
      <c r="D1" s="53" t="s">
        <v>357</v>
      </c>
      <c r="E1" s="93" t="s">
        <v>356</v>
      </c>
      <c r="F1" s="93" t="s">
        <v>355</v>
      </c>
      <c r="G1" s="93" t="s">
        <v>354</v>
      </c>
      <c r="H1" s="2" t="s">
        <v>478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483</v>
      </c>
    </row>
    <row r="2" spans="1:21" x14ac:dyDescent="0.25">
      <c r="A2" t="s">
        <v>331</v>
      </c>
      <c r="B2" t="s">
        <v>439</v>
      </c>
      <c r="C2" s="106" t="s">
        <v>477</v>
      </c>
      <c r="D2" s="72" t="s">
        <v>476</v>
      </c>
      <c r="E2" s="92">
        <v>102</v>
      </c>
      <c r="F2" s="80">
        <v>9916039.1999999993</v>
      </c>
      <c r="G2" s="79">
        <f ref="G2:G13" si="0" t="shared">F2/E2</f>
        <v>97216.070588235292</v>
      </c>
      <c r="H2" s="54">
        <f>SUM(I2:T2)</f>
        <v>5.5</v>
      </c>
      <c r="I2">
        <v>0.5</v>
      </c>
      <c r="J2">
        <v>1</v>
      </c>
      <c r="K2">
        <v>0.5</v>
      </c>
      <c r="L2">
        <v>0.5</v>
      </c>
      <c r="M2">
        <v>0.5</v>
      </c>
      <c r="N2">
        <v>0.5</v>
      </c>
      <c r="O2">
        <v>0.5</v>
      </c>
      <c r="P2">
        <v>0.5</v>
      </c>
      <c r="Q2">
        <v>0</v>
      </c>
      <c r="R2">
        <v>0.5</v>
      </c>
      <c r="S2">
        <v>0</v>
      </c>
      <c r="T2">
        <v>0.5</v>
      </c>
      <c r="U2" t="s">
        <v>484</v>
      </c>
    </row>
    <row r="3" spans="1:21" x14ac:dyDescent="0.25">
      <c r="A3" t="s">
        <v>331</v>
      </c>
      <c r="B3" s="86" t="s">
        <v>481</v>
      </c>
      <c r="C3" s="84" t="s">
        <v>475</v>
      </c>
      <c r="D3" s="72" t="s">
        <v>474</v>
      </c>
      <c r="E3" s="85">
        <v>112</v>
      </c>
      <c r="F3" s="80">
        <v>6841749.5999999996</v>
      </c>
      <c r="G3" s="79">
        <f si="0" t="shared"/>
        <v>61087.049999999996</v>
      </c>
      <c r="H3" s="87" t="s">
        <v>434</v>
      </c>
      <c r="U3" t="s">
        <v>484</v>
      </c>
    </row>
    <row r="4" spans="1:21" x14ac:dyDescent="0.25">
      <c r="A4" t="s">
        <v>331</v>
      </c>
      <c r="B4" t="s">
        <v>439</v>
      </c>
      <c r="C4" s="84" t="s">
        <v>473</v>
      </c>
      <c r="D4" s="72" t="s">
        <v>472</v>
      </c>
      <c r="E4" s="85">
        <v>80</v>
      </c>
      <c r="F4" s="80">
        <v>6599733.5999999996</v>
      </c>
      <c r="G4" s="79">
        <f si="0" t="shared"/>
        <v>82496.67</v>
      </c>
      <c r="H4" s="54">
        <f ref="H4:H9" si="1" t="shared">SUM(I4:T4)</f>
        <v>3</v>
      </c>
      <c r="I4">
        <v>0.5</v>
      </c>
      <c r="J4">
        <v>1</v>
      </c>
      <c r="K4">
        <v>0</v>
      </c>
      <c r="L4">
        <v>0</v>
      </c>
      <c r="M4">
        <v>0</v>
      </c>
      <c r="N4">
        <v>0.5</v>
      </c>
      <c r="O4">
        <v>0</v>
      </c>
      <c r="P4">
        <v>0.5</v>
      </c>
      <c r="Q4">
        <v>0</v>
      </c>
      <c r="R4">
        <v>0</v>
      </c>
      <c r="S4">
        <v>0</v>
      </c>
      <c r="T4">
        <v>0.5</v>
      </c>
      <c r="U4" t="s">
        <v>484</v>
      </c>
    </row>
    <row r="5" spans="1:21" x14ac:dyDescent="0.25">
      <c r="A5" t="s">
        <v>331</v>
      </c>
      <c r="B5" s="86" t="s">
        <v>436</v>
      </c>
      <c r="C5" s="84" t="s">
        <v>471</v>
      </c>
      <c r="D5" s="72" t="s">
        <v>470</v>
      </c>
      <c r="E5" s="85">
        <v>32</v>
      </c>
      <c r="F5" s="80">
        <v>3239725.4</v>
      </c>
      <c r="G5" s="79">
        <f si="0" t="shared"/>
        <v>101241.41875</v>
      </c>
      <c r="H5" s="54">
        <f si="1" t="shared"/>
        <v>3.5</v>
      </c>
      <c r="I5">
        <v>0.5</v>
      </c>
      <c r="J5">
        <v>1</v>
      </c>
      <c r="K5">
        <v>0</v>
      </c>
      <c r="L5">
        <v>0</v>
      </c>
      <c r="M5">
        <v>0</v>
      </c>
      <c r="N5">
        <v>0.5</v>
      </c>
      <c r="O5">
        <v>0.5</v>
      </c>
      <c r="P5">
        <v>0.5</v>
      </c>
      <c r="Q5">
        <v>0</v>
      </c>
      <c r="R5">
        <v>0</v>
      </c>
      <c r="S5">
        <v>0</v>
      </c>
      <c r="T5">
        <v>0.5</v>
      </c>
      <c r="U5" t="s">
        <v>484</v>
      </c>
    </row>
    <row customHeight="1" ht="17.25" r="6" spans="1:21" x14ac:dyDescent="0.25">
      <c r="A6" t="s">
        <v>331</v>
      </c>
      <c r="B6" t="s">
        <v>439</v>
      </c>
      <c r="C6" s="84" t="s">
        <v>469</v>
      </c>
      <c r="D6" s="72" t="s">
        <v>468</v>
      </c>
      <c r="E6" s="85">
        <v>105</v>
      </c>
      <c r="F6" s="80">
        <v>9514326</v>
      </c>
      <c r="G6" s="79">
        <f si="0" t="shared"/>
        <v>90612.628571428577</v>
      </c>
      <c r="H6" s="54">
        <f si="1" t="shared"/>
        <v>2</v>
      </c>
      <c r="I6">
        <v>0.5</v>
      </c>
      <c r="J6">
        <v>0.5</v>
      </c>
      <c r="K6">
        <v>0</v>
      </c>
      <c r="L6">
        <v>0</v>
      </c>
      <c r="M6">
        <v>0</v>
      </c>
      <c r="N6">
        <v>0.5</v>
      </c>
      <c r="O6">
        <v>0</v>
      </c>
      <c r="P6">
        <v>0.5</v>
      </c>
      <c r="Q6">
        <v>0</v>
      </c>
      <c r="R6">
        <v>0</v>
      </c>
      <c r="S6">
        <v>0</v>
      </c>
      <c r="T6">
        <v>0</v>
      </c>
      <c r="U6" t="s">
        <v>484</v>
      </c>
    </row>
    <row r="7" spans="1:21" x14ac:dyDescent="0.25">
      <c r="A7" t="s">
        <v>331</v>
      </c>
      <c r="B7" s="86" t="s">
        <v>431</v>
      </c>
      <c r="C7" s="84" t="s">
        <v>467</v>
      </c>
      <c r="D7" s="72" t="s">
        <v>466</v>
      </c>
      <c r="E7" s="85">
        <v>103</v>
      </c>
      <c r="F7" s="80">
        <v>9328471.8000000007</v>
      </c>
      <c r="G7" s="79">
        <f si="0" t="shared"/>
        <v>90567.687378640781</v>
      </c>
      <c r="H7" s="54">
        <f si="1" t="shared"/>
        <v>4.5</v>
      </c>
      <c r="I7">
        <v>0.5</v>
      </c>
      <c r="J7">
        <v>1</v>
      </c>
      <c r="K7">
        <v>0.5</v>
      </c>
      <c r="L7">
        <v>0</v>
      </c>
      <c r="M7">
        <v>0</v>
      </c>
      <c r="N7">
        <v>0.5</v>
      </c>
      <c r="O7">
        <v>0.5</v>
      </c>
      <c r="P7">
        <v>0.5</v>
      </c>
      <c r="Q7">
        <v>0.5</v>
      </c>
      <c r="R7">
        <v>0</v>
      </c>
      <c r="S7">
        <v>0</v>
      </c>
      <c r="T7">
        <v>0.5</v>
      </c>
      <c r="U7" t="s">
        <v>484</v>
      </c>
    </row>
    <row customHeight="1" ht="15.75" r="8" spans="1:21" x14ac:dyDescent="0.25">
      <c r="A8" t="s">
        <v>331</v>
      </c>
      <c r="B8" t="s">
        <v>439</v>
      </c>
      <c r="C8" s="84" t="s">
        <v>465</v>
      </c>
      <c r="D8" s="72" t="s">
        <v>464</v>
      </c>
      <c r="E8" s="85">
        <v>112</v>
      </c>
      <c r="F8" s="80">
        <v>8900538.5999999996</v>
      </c>
      <c r="G8" s="79">
        <f si="0" t="shared"/>
        <v>79469.094642857133</v>
      </c>
      <c r="H8" s="54">
        <f si="1" t="shared"/>
        <v>2.5</v>
      </c>
      <c r="I8">
        <v>0.5</v>
      </c>
      <c r="J8">
        <v>0.5</v>
      </c>
      <c r="K8">
        <v>0</v>
      </c>
      <c r="L8">
        <v>0</v>
      </c>
      <c r="M8">
        <v>0</v>
      </c>
      <c r="N8">
        <v>0.5</v>
      </c>
      <c r="O8">
        <v>0</v>
      </c>
      <c r="P8">
        <v>0.5</v>
      </c>
      <c r="Q8">
        <v>0</v>
      </c>
      <c r="R8">
        <v>0</v>
      </c>
      <c r="S8">
        <v>0</v>
      </c>
      <c r="T8">
        <v>0.5</v>
      </c>
      <c r="U8" t="s">
        <v>484</v>
      </c>
    </row>
    <row r="9" spans="1:21" x14ac:dyDescent="0.25">
      <c r="A9" t="s">
        <v>331</v>
      </c>
      <c r="B9" s="86" t="s">
        <v>431</v>
      </c>
      <c r="C9" s="84" t="s">
        <v>463</v>
      </c>
      <c r="D9" s="72" t="s">
        <v>462</v>
      </c>
      <c r="E9" s="85">
        <v>107</v>
      </c>
      <c r="F9" s="80">
        <v>8235428.4000000004</v>
      </c>
      <c r="G9" s="79">
        <f si="0" t="shared"/>
        <v>76966.620560747673</v>
      </c>
      <c r="H9" s="54">
        <f si="1" t="shared"/>
        <v>3.5</v>
      </c>
      <c r="I9">
        <v>0.5</v>
      </c>
      <c r="J9">
        <v>0.5</v>
      </c>
      <c r="K9">
        <v>0.5</v>
      </c>
      <c r="L9">
        <v>0</v>
      </c>
      <c r="M9">
        <v>0</v>
      </c>
      <c r="N9">
        <v>0.5</v>
      </c>
      <c r="O9">
        <v>0.5</v>
      </c>
      <c r="P9">
        <v>0.5</v>
      </c>
      <c r="Q9">
        <v>0</v>
      </c>
      <c r="R9">
        <v>0</v>
      </c>
      <c r="S9">
        <v>0</v>
      </c>
      <c r="T9">
        <v>0.5</v>
      </c>
      <c r="U9" t="s">
        <v>484</v>
      </c>
    </row>
    <row customHeight="1" ht="17.25" r="10" spans="1:21" x14ac:dyDescent="0.25">
      <c r="A10" t="s">
        <v>331</v>
      </c>
      <c r="B10" s="86" t="s">
        <v>431</v>
      </c>
      <c r="C10" s="91"/>
      <c r="D10" s="72" t="s">
        <v>461</v>
      </c>
      <c r="E10" s="85">
        <v>103</v>
      </c>
      <c r="F10" s="80">
        <v>7018831.7999999998</v>
      </c>
      <c r="G10" s="79">
        <f si="0" t="shared"/>
        <v>68143.998058252429</v>
      </c>
      <c r="H10" s="87" t="s">
        <v>460</v>
      </c>
      <c r="U10" t="s">
        <v>484</v>
      </c>
    </row>
    <row customHeight="1" ht="17.25" r="11" spans="1:21" x14ac:dyDescent="0.25">
      <c r="A11" t="s">
        <v>331</v>
      </c>
      <c r="B11" s="86" t="s">
        <v>431</v>
      </c>
      <c r="C11" s="84" t="s">
        <v>459</v>
      </c>
      <c r="D11" s="72" t="s">
        <v>458</v>
      </c>
      <c r="E11" s="85">
        <v>48</v>
      </c>
      <c r="F11" s="80">
        <v>4557632</v>
      </c>
      <c r="G11" s="79">
        <f si="0" t="shared"/>
        <v>94950.666666666672</v>
      </c>
      <c r="H11" s="54">
        <f>SUM(I11:T11)</f>
        <v>2</v>
      </c>
      <c r="I11">
        <v>0.5</v>
      </c>
      <c r="J11">
        <v>0.5</v>
      </c>
      <c r="K11">
        <v>0</v>
      </c>
      <c r="L11">
        <v>0</v>
      </c>
      <c r="M11">
        <v>0</v>
      </c>
      <c r="N11">
        <v>0.5</v>
      </c>
      <c r="O11">
        <v>0</v>
      </c>
      <c r="P11">
        <v>0.5</v>
      </c>
      <c r="Q11">
        <v>0</v>
      </c>
      <c r="R11">
        <v>0</v>
      </c>
      <c r="S11">
        <v>0</v>
      </c>
      <c r="T11">
        <v>0</v>
      </c>
      <c r="U11" t="s">
        <v>484</v>
      </c>
    </row>
    <row customHeight="1" ht="20.25" r="12" spans="1:21" x14ac:dyDescent="0.25">
      <c r="A12" t="s">
        <v>331</v>
      </c>
      <c r="B12" t="s">
        <v>439</v>
      </c>
      <c r="C12" s="84" t="s">
        <v>457</v>
      </c>
      <c r="D12" s="72" t="s">
        <v>456</v>
      </c>
      <c r="E12" s="85">
        <v>120</v>
      </c>
      <c r="F12" s="80">
        <v>9601122.1799999997</v>
      </c>
      <c r="G12" s="79">
        <f si="0" t="shared"/>
        <v>80009.351500000004</v>
      </c>
      <c r="H12" s="54">
        <f>SUM(I12:T12)</f>
        <v>2</v>
      </c>
      <c r="I12">
        <v>0.5</v>
      </c>
      <c r="J12">
        <v>0.5</v>
      </c>
      <c r="K12">
        <v>0</v>
      </c>
      <c r="L12">
        <v>0</v>
      </c>
      <c r="M12">
        <v>0</v>
      </c>
      <c r="N12">
        <v>0.5</v>
      </c>
      <c r="O12">
        <v>0</v>
      </c>
      <c r="P12">
        <v>0.5</v>
      </c>
      <c r="Q12">
        <v>0</v>
      </c>
      <c r="R12">
        <v>0</v>
      </c>
      <c r="S12">
        <v>0</v>
      </c>
      <c r="T12">
        <v>0</v>
      </c>
      <c r="U12" t="s">
        <v>484</v>
      </c>
    </row>
    <row r="13" spans="1:21" x14ac:dyDescent="0.25">
      <c r="A13" t="s">
        <v>331</v>
      </c>
      <c r="B13" s="86" t="s">
        <v>431</v>
      </c>
      <c r="C13" s="90"/>
      <c r="D13" s="72" t="s">
        <v>455</v>
      </c>
      <c r="E13" s="85">
        <v>60</v>
      </c>
      <c r="F13" s="80">
        <v>4706430</v>
      </c>
      <c r="G13" s="79">
        <f si="0" t="shared"/>
        <v>78440.5</v>
      </c>
      <c r="H13" s="87" t="s">
        <v>454</v>
      </c>
      <c r="U13" t="s">
        <v>484</v>
      </c>
    </row>
    <row r="14" spans="1:21" x14ac:dyDescent="0.25">
      <c r="A14" t="s">
        <v>331</v>
      </c>
      <c r="B14" t="s">
        <v>439</v>
      </c>
      <c r="C14" t="s">
        <v>115</v>
      </c>
      <c r="D14" s="52" t="s">
        <v>453</v>
      </c>
      <c r="E14" s="85">
        <v>154</v>
      </c>
      <c r="F14" s="80">
        <v>6491322.8799999999</v>
      </c>
      <c r="G14" s="79">
        <v>42151.447272727273</v>
      </c>
      <c r="H14" s="54">
        <f ref="H14:H19" si="2" t="shared">SUM(I14:T14)</f>
        <v>3</v>
      </c>
      <c r="I14">
        <v>0.5</v>
      </c>
      <c r="J14">
        <v>1</v>
      </c>
      <c r="K14">
        <v>0</v>
      </c>
      <c r="L14">
        <v>0</v>
      </c>
      <c r="M14">
        <v>0</v>
      </c>
      <c r="N14">
        <v>0.5</v>
      </c>
      <c r="O14">
        <v>0</v>
      </c>
      <c r="P14">
        <v>0.5</v>
      </c>
      <c r="Q14">
        <v>0.5</v>
      </c>
      <c r="R14">
        <v>0</v>
      </c>
      <c r="S14">
        <v>0</v>
      </c>
      <c r="T14">
        <v>0</v>
      </c>
      <c r="U14" t="s">
        <v>485</v>
      </c>
    </row>
    <row r="15" spans="1:21" x14ac:dyDescent="0.25">
      <c r="A15" t="s">
        <v>331</v>
      </c>
      <c r="B15" s="89" t="s">
        <v>452</v>
      </c>
      <c r="C15" t="s">
        <v>451</v>
      </c>
      <c r="D15" s="52" t="s">
        <v>450</v>
      </c>
      <c r="E15" s="88">
        <v>60</v>
      </c>
      <c r="F15" s="80">
        <v>6687121.5999999996</v>
      </c>
      <c r="G15" s="79">
        <v>111452.02666666666</v>
      </c>
      <c r="H15" s="54">
        <f si="2" t="shared"/>
        <v>3.5</v>
      </c>
      <c r="I15">
        <v>0.5</v>
      </c>
      <c r="J15">
        <v>1</v>
      </c>
      <c r="K15">
        <v>0.5</v>
      </c>
      <c r="L15">
        <v>0</v>
      </c>
      <c r="M15">
        <v>0</v>
      </c>
      <c r="N15">
        <v>0.5</v>
      </c>
      <c r="O15">
        <v>0</v>
      </c>
      <c r="P15">
        <v>0.5</v>
      </c>
      <c r="Q15">
        <v>0</v>
      </c>
      <c r="R15">
        <v>0</v>
      </c>
      <c r="S15">
        <v>0</v>
      </c>
      <c r="T15">
        <v>0.5</v>
      </c>
      <c r="U15" t="s">
        <v>485</v>
      </c>
    </row>
    <row r="16" spans="1:21" x14ac:dyDescent="0.25">
      <c r="A16" t="s">
        <v>331</v>
      </c>
      <c r="B16" t="s">
        <v>439</v>
      </c>
      <c r="C16" s="46" t="s">
        <v>449</v>
      </c>
      <c r="D16" s="52" t="s">
        <v>448</v>
      </c>
      <c r="E16" s="85">
        <v>230</v>
      </c>
      <c r="F16" s="80">
        <v>9580728.6400000006</v>
      </c>
      <c r="G16" s="79">
        <v>41655.341913043478</v>
      </c>
      <c r="H16" s="54">
        <f si="2" t="shared"/>
        <v>2.5</v>
      </c>
      <c r="I16">
        <v>0.5</v>
      </c>
      <c r="J16">
        <v>0.5</v>
      </c>
      <c r="K16">
        <v>0</v>
      </c>
      <c r="L16">
        <v>0</v>
      </c>
      <c r="M16">
        <v>0</v>
      </c>
      <c r="N16">
        <v>0.5</v>
      </c>
      <c r="O16">
        <v>0</v>
      </c>
      <c r="P16">
        <v>0.5</v>
      </c>
      <c r="Q16">
        <v>0</v>
      </c>
      <c r="R16">
        <v>0</v>
      </c>
      <c r="S16">
        <v>0</v>
      </c>
      <c r="T16">
        <v>0.5</v>
      </c>
      <c r="U16" t="s">
        <v>485</v>
      </c>
    </row>
    <row r="17" spans="1:21" x14ac:dyDescent="0.25">
      <c r="A17" t="s">
        <v>331</v>
      </c>
      <c r="B17" s="86" t="s">
        <v>431</v>
      </c>
      <c r="C17" s="46" t="s">
        <v>447</v>
      </c>
      <c r="D17" s="52" t="s">
        <v>446</v>
      </c>
      <c r="E17" s="85">
        <v>211</v>
      </c>
      <c r="F17" s="80">
        <v>9839805.5999999996</v>
      </c>
      <c r="G17" s="79">
        <v>46634.149763033172</v>
      </c>
      <c r="H17" s="54">
        <f si="2" t="shared"/>
        <v>4</v>
      </c>
      <c r="I17">
        <v>0.5</v>
      </c>
      <c r="J17">
        <v>1</v>
      </c>
      <c r="K17">
        <v>0.5</v>
      </c>
      <c r="L17">
        <v>0</v>
      </c>
      <c r="M17">
        <v>0</v>
      </c>
      <c r="N17">
        <v>0.5</v>
      </c>
      <c r="O17">
        <v>0</v>
      </c>
      <c r="P17">
        <v>0.5</v>
      </c>
      <c r="Q17">
        <v>0.5</v>
      </c>
      <c r="R17">
        <v>0</v>
      </c>
      <c r="S17">
        <v>0</v>
      </c>
      <c r="T17">
        <v>0.5</v>
      </c>
      <c r="U17" t="s">
        <v>485</v>
      </c>
    </row>
    <row r="18" spans="1:21" x14ac:dyDescent="0.25">
      <c r="A18" t="s">
        <v>331</v>
      </c>
      <c r="B18" t="s">
        <v>439</v>
      </c>
      <c r="C18" t="s">
        <v>445</v>
      </c>
      <c r="D18" s="52" t="s">
        <v>444</v>
      </c>
      <c r="E18" s="85">
        <v>154</v>
      </c>
      <c r="F18" s="80">
        <v>6580102.7999999998</v>
      </c>
      <c r="G18" s="79">
        <v>42727.940259740259</v>
      </c>
      <c r="H18" s="54">
        <f si="2" t="shared"/>
        <v>3.5</v>
      </c>
      <c r="I18">
        <v>0.5</v>
      </c>
      <c r="J18">
        <v>1</v>
      </c>
      <c r="K18">
        <v>0.5</v>
      </c>
      <c r="L18">
        <v>0</v>
      </c>
      <c r="M18">
        <v>0</v>
      </c>
      <c r="N18">
        <v>0.5</v>
      </c>
      <c r="O18">
        <v>0</v>
      </c>
      <c r="P18">
        <v>0.5</v>
      </c>
      <c r="Q18">
        <v>0</v>
      </c>
      <c r="R18">
        <v>0</v>
      </c>
      <c r="S18">
        <v>0</v>
      </c>
      <c r="T18">
        <v>0.5</v>
      </c>
      <c r="U18" t="s">
        <v>485</v>
      </c>
    </row>
    <row r="19" spans="1:21" x14ac:dyDescent="0.25">
      <c r="A19" t="s">
        <v>331</v>
      </c>
      <c r="B19" t="s">
        <v>439</v>
      </c>
      <c r="C19" t="s">
        <v>443</v>
      </c>
      <c r="D19" s="52" t="s">
        <v>442</v>
      </c>
      <c r="E19" s="85">
        <v>90</v>
      </c>
      <c r="F19" s="80">
        <v>7685709</v>
      </c>
      <c r="G19" s="79">
        <v>85396.766666666663</v>
      </c>
      <c r="H19" s="54">
        <f si="2" t="shared"/>
        <v>3.5</v>
      </c>
      <c r="I19">
        <v>0.5</v>
      </c>
      <c r="J19">
        <v>1</v>
      </c>
      <c r="K19">
        <v>0.5</v>
      </c>
      <c r="L19">
        <v>0</v>
      </c>
      <c r="M19">
        <v>0</v>
      </c>
      <c r="N19">
        <v>0.5</v>
      </c>
      <c r="O19">
        <v>0</v>
      </c>
      <c r="P19">
        <v>0.5</v>
      </c>
      <c r="Q19">
        <v>0</v>
      </c>
      <c r="R19">
        <v>0</v>
      </c>
      <c r="S19">
        <v>0</v>
      </c>
      <c r="T19">
        <v>0.5</v>
      </c>
      <c r="U19" t="s">
        <v>485</v>
      </c>
    </row>
    <row r="20" spans="1:21" x14ac:dyDescent="0.25">
      <c r="A20" t="s">
        <v>331</v>
      </c>
      <c r="B20" s="86" t="s">
        <v>431</v>
      </c>
      <c r="C20" t="s">
        <v>433</v>
      </c>
      <c r="D20" s="52" t="s">
        <v>441</v>
      </c>
      <c r="E20" s="85">
        <v>96</v>
      </c>
      <c r="F20" s="80">
        <v>9378962.4000000004</v>
      </c>
      <c r="G20" s="79">
        <v>97697.525000000009</v>
      </c>
      <c r="H20" s="87" t="s">
        <v>440</v>
      </c>
      <c r="U20" t="s">
        <v>485</v>
      </c>
    </row>
    <row r="21" spans="1:21" x14ac:dyDescent="0.25">
      <c r="A21" t="s">
        <v>331</v>
      </c>
      <c r="B21" t="s">
        <v>439</v>
      </c>
      <c r="C21" t="s">
        <v>438</v>
      </c>
      <c r="D21" s="52" t="s">
        <v>437</v>
      </c>
      <c r="E21" s="85">
        <v>99</v>
      </c>
      <c r="F21" s="80">
        <v>7796879.5199999996</v>
      </c>
      <c r="G21" s="79">
        <v>78756.35878787878</v>
      </c>
      <c r="H21" s="54">
        <f>SUM(I21:T21)</f>
        <v>2.5</v>
      </c>
      <c r="I21">
        <v>0.5</v>
      </c>
      <c r="J21">
        <v>1</v>
      </c>
      <c r="K21">
        <v>0</v>
      </c>
      <c r="L21">
        <v>0</v>
      </c>
      <c r="M21">
        <v>0</v>
      </c>
      <c r="N21">
        <v>0.5</v>
      </c>
      <c r="O21">
        <v>0</v>
      </c>
      <c r="P21">
        <v>0.5</v>
      </c>
      <c r="Q21">
        <v>0</v>
      </c>
      <c r="R21">
        <v>0</v>
      </c>
      <c r="S21">
        <v>0</v>
      </c>
      <c r="T21">
        <v>0</v>
      </c>
      <c r="U21" t="s">
        <v>485</v>
      </c>
    </row>
    <row r="22" spans="1:21" x14ac:dyDescent="0.25">
      <c r="A22" t="s">
        <v>331</v>
      </c>
      <c r="B22" s="86" t="s">
        <v>436</v>
      </c>
      <c r="C22" t="s">
        <v>433</v>
      </c>
      <c r="D22" s="52" t="s">
        <v>435</v>
      </c>
      <c r="E22" s="85">
        <v>32</v>
      </c>
      <c r="F22" s="80">
        <v>3822940.4</v>
      </c>
      <c r="G22" s="79">
        <v>119466.8875</v>
      </c>
      <c r="H22" s="87" t="s">
        <v>781</v>
      </c>
      <c r="U22" t="s">
        <v>485</v>
      </c>
    </row>
    <row r="23" spans="1:21" x14ac:dyDescent="0.25">
      <c r="A23" t="s">
        <v>331</v>
      </c>
      <c r="B23" s="86" t="s">
        <v>431</v>
      </c>
      <c r="C23" t="s">
        <v>433</v>
      </c>
      <c r="D23" s="52" t="s">
        <v>432</v>
      </c>
      <c r="E23" s="85">
        <v>96</v>
      </c>
      <c r="F23" s="80">
        <v>9921648</v>
      </c>
      <c r="G23" s="79">
        <v>103350.5</v>
      </c>
      <c r="H23" s="54">
        <f>SUM(I23:T23)</f>
        <v>3.5</v>
      </c>
      <c r="I23">
        <v>0.5</v>
      </c>
      <c r="J23">
        <v>1</v>
      </c>
      <c r="K23">
        <v>0.5</v>
      </c>
      <c r="L23">
        <v>0</v>
      </c>
      <c r="M23">
        <v>0</v>
      </c>
      <c r="N23">
        <v>0.5</v>
      </c>
      <c r="O23">
        <v>0</v>
      </c>
      <c r="P23">
        <v>0.5</v>
      </c>
      <c r="Q23">
        <v>0</v>
      </c>
      <c r="R23">
        <v>0</v>
      </c>
      <c r="S23">
        <v>0</v>
      </c>
      <c r="T23">
        <v>0.5</v>
      </c>
      <c r="U23" t="s">
        <v>485</v>
      </c>
    </row>
    <row r="24" spans="1:21" x14ac:dyDescent="0.25">
      <c r="A24" t="s">
        <v>331</v>
      </c>
      <c r="B24" s="86" t="s">
        <v>431</v>
      </c>
      <c r="C24" t="s">
        <v>430</v>
      </c>
      <c r="D24" s="52" t="s">
        <v>429</v>
      </c>
      <c r="E24" s="85">
        <v>217</v>
      </c>
      <c r="F24" s="80">
        <v>9705812.7100000009</v>
      </c>
      <c r="G24" s="79">
        <v>44727.247511520742</v>
      </c>
      <c r="H24" s="54">
        <f>SUM(I24:T24)</f>
        <v>2.5</v>
      </c>
      <c r="I24">
        <v>0.5</v>
      </c>
      <c r="J24">
        <v>1</v>
      </c>
      <c r="K24">
        <v>0</v>
      </c>
      <c r="L24">
        <v>0</v>
      </c>
      <c r="M24">
        <v>0</v>
      </c>
      <c r="N24">
        <v>0.5</v>
      </c>
      <c r="O24">
        <v>0</v>
      </c>
      <c r="P24">
        <v>0.5</v>
      </c>
      <c r="Q24">
        <v>0</v>
      </c>
      <c r="R24">
        <v>0</v>
      </c>
      <c r="S24">
        <v>0</v>
      </c>
      <c r="T24">
        <v>0</v>
      </c>
      <c r="U24" t="s">
        <v>485</v>
      </c>
    </row>
    <row r="25" spans="1:21" x14ac:dyDescent="0.25">
      <c r="A25" t="s">
        <v>309</v>
      </c>
      <c r="B25" s="94" t="s">
        <v>428</v>
      </c>
      <c r="C25" s="83" t="s">
        <v>427</v>
      </c>
      <c r="D25" s="82" t="s">
        <v>426</v>
      </c>
      <c r="E25" s="81">
        <v>120</v>
      </c>
      <c r="F25" s="80">
        <v>9968802.9600000009</v>
      </c>
      <c r="G25" s="79">
        <v>83073.358000000007</v>
      </c>
      <c r="H25" s="138" t="s">
        <v>702</v>
      </c>
      <c r="U25" t="s">
        <v>485</v>
      </c>
    </row>
    <row r="26" spans="1:21" x14ac:dyDescent="0.25">
      <c r="A26" t="s">
        <v>309</v>
      </c>
      <c r="B26" s="94" t="s">
        <v>428</v>
      </c>
      <c r="C26" t="s">
        <v>475</v>
      </c>
      <c r="D26" s="82" t="s">
        <v>425</v>
      </c>
      <c r="E26" s="81">
        <v>112</v>
      </c>
      <c r="F26" s="80">
        <v>6758313.1200000001</v>
      </c>
      <c r="G26" s="79">
        <f>F26/E26</f>
        <v>60342.08142857143</v>
      </c>
      <c r="H26" s="138" t="s">
        <v>702</v>
      </c>
      <c r="U26" t="s">
        <v>485</v>
      </c>
    </row>
    <row r="27" spans="1:21" x14ac:dyDescent="0.25">
      <c r="A27" t="s">
        <v>309</v>
      </c>
      <c r="B27" s="94" t="s">
        <v>428</v>
      </c>
      <c r="C27" t="s">
        <v>482</v>
      </c>
      <c r="D27" s="82" t="s">
        <v>424</v>
      </c>
      <c r="E27" s="81">
        <v>202</v>
      </c>
      <c r="F27" s="80">
        <v>9959952</v>
      </c>
      <c r="G27" s="79">
        <f>F27/E27</f>
        <v>49306.69306930693</v>
      </c>
      <c r="H27" s="138" t="s">
        <v>702</v>
      </c>
      <c r="U27" t="s">
        <v>485</v>
      </c>
    </row>
    <row customFormat="1" r="28" s="141" spans="1:21" x14ac:dyDescent="0.25">
      <c r="G28" s="142" t="s">
        <v>780</v>
      </c>
      <c r="H28" s="141">
        <f>SUM(H2:H27)</f>
        <v>57</v>
      </c>
      <c r="I28" s="141">
        <f>SUM(I2:I27)</f>
        <v>9</v>
      </c>
      <c r="J28" s="141">
        <f ref="J28:T28" si="3" t="shared">SUM(J2:J27)</f>
        <v>15</v>
      </c>
      <c r="K28" s="141">
        <f si="3" t="shared"/>
        <v>4</v>
      </c>
      <c r="L28" s="141">
        <f si="3" t="shared"/>
        <v>0.5</v>
      </c>
      <c r="M28" s="141">
        <f si="3" t="shared"/>
        <v>0.5</v>
      </c>
      <c r="N28" s="141">
        <f si="3" t="shared"/>
        <v>9</v>
      </c>
      <c r="O28" s="141">
        <f si="3" t="shared"/>
        <v>2</v>
      </c>
      <c r="P28" s="141">
        <f si="3" t="shared"/>
        <v>9</v>
      </c>
      <c r="Q28" s="141">
        <f si="3" t="shared"/>
        <v>1.5</v>
      </c>
      <c r="R28" s="141">
        <f si="3" t="shared"/>
        <v>0.5</v>
      </c>
      <c r="S28" s="141">
        <f si="3" t="shared"/>
        <v>0</v>
      </c>
      <c r="T28" s="141">
        <f si="3" t="shared"/>
        <v>6</v>
      </c>
    </row>
    <row customFormat="1" r="29" s="141" spans="1:21" x14ac:dyDescent="0.25">
      <c r="G29" s="142" t="s">
        <v>701</v>
      </c>
      <c r="H29" s="141">
        <f>H28/18</f>
        <v>3.1666666666666665</v>
      </c>
      <c r="I29" s="141">
        <f ref="I29:T29" si="4" t="shared">I28/18</f>
        <v>0.5</v>
      </c>
      <c r="J29" s="141">
        <f si="4" t="shared"/>
        <v>0.83333333333333337</v>
      </c>
      <c r="K29" s="141">
        <f si="4" t="shared"/>
        <v>0.22222222222222221</v>
      </c>
      <c r="L29" s="141">
        <f si="4" t="shared"/>
        <v>2.7777777777777776E-2</v>
      </c>
      <c r="M29" s="141">
        <f si="4" t="shared"/>
        <v>2.7777777777777776E-2</v>
      </c>
      <c r="N29" s="141">
        <f si="4" t="shared"/>
        <v>0.5</v>
      </c>
      <c r="O29" s="141">
        <f si="4" t="shared"/>
        <v>0.1111111111111111</v>
      </c>
      <c r="P29" s="141">
        <f si="4" t="shared"/>
        <v>0.5</v>
      </c>
      <c r="Q29" s="141">
        <f si="4" t="shared"/>
        <v>8.3333333333333329E-2</v>
      </c>
      <c r="R29" s="141">
        <f si="4" t="shared"/>
        <v>2.7777777777777776E-2</v>
      </c>
      <c r="S29" s="141">
        <f si="4" t="shared"/>
        <v>0</v>
      </c>
      <c r="T29" s="141">
        <f si="4" t="shared"/>
        <v>0.33333333333333331</v>
      </c>
    </row>
  </sheetData>
  <autoFilter ref="A1:AK27"/>
  <pageMargins bottom="0.78740157499999996" footer="0.3" header="0.3" left="0.7" right="0.7" top="0.78740157499999996"/>
  <pageSetup orientation="portrait" paperSize="9" r:id="rId1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U33"/>
  <sheetViews>
    <sheetView topLeftCell="B1" workbookViewId="0">
      <selection activeCell="B1" sqref="B1"/>
    </sheetView>
  </sheetViews>
  <sheetFormatPr defaultRowHeight="15" x14ac:dyDescent="0.25"/>
  <cols>
    <col min="1" max="2" style="84" width="9.140625" collapsed="false"/>
    <col min="3" max="3" customWidth="true" style="84" width="27.0" collapsed="false"/>
    <col min="4" max="4" bestFit="true" customWidth="true" style="84" width="25.28515625" collapsed="false"/>
    <col min="5" max="5" customWidth="true" hidden="true" style="84" width="9.85546875" collapsed="false"/>
    <col min="6" max="6" customWidth="true" hidden="true" style="84" width="15.85546875" collapsed="false"/>
    <col min="7" max="7" customWidth="true" style="84" width="14.42578125" collapsed="false"/>
    <col min="8" max="16384" style="84" width="9.140625" collapsed="false"/>
  </cols>
  <sheetData>
    <row ht="90" r="1" spans="1:21" x14ac:dyDescent="0.25">
      <c r="A1" s="71" t="s">
        <v>479</v>
      </c>
      <c r="B1" s="71" t="s">
        <v>480</v>
      </c>
      <c r="C1" s="71" t="s">
        <v>358</v>
      </c>
      <c r="D1" s="68" t="s">
        <v>357</v>
      </c>
      <c r="E1" s="69" t="s">
        <v>356</v>
      </c>
      <c r="F1" s="69" t="s">
        <v>355</v>
      </c>
      <c r="G1" s="69" t="s">
        <v>354</v>
      </c>
      <c r="H1" s="70" t="s">
        <v>18</v>
      </c>
      <c r="I1" s="71" t="s">
        <v>6</v>
      </c>
      <c r="J1" s="71" t="s">
        <v>7</v>
      </c>
      <c r="K1" s="71" t="s">
        <v>8</v>
      </c>
      <c r="L1" s="71" t="s">
        <v>9</v>
      </c>
      <c r="M1" s="71" t="s">
        <v>10</v>
      </c>
      <c r="N1" s="71" t="s">
        <v>11</v>
      </c>
      <c r="O1" s="71" t="s">
        <v>12</v>
      </c>
      <c r="P1" s="71" t="s">
        <v>13</v>
      </c>
      <c r="Q1" s="71" t="s">
        <v>14</v>
      </c>
      <c r="R1" s="71" t="s">
        <v>15</v>
      </c>
      <c r="S1" s="71" t="s">
        <v>16</v>
      </c>
      <c r="T1" s="71" t="s">
        <v>17</v>
      </c>
      <c r="U1" s="71" t="s">
        <v>518</v>
      </c>
    </row>
    <row r="2" spans="1:21" x14ac:dyDescent="0.25">
      <c r="A2" s="84" t="s">
        <v>439</v>
      </c>
      <c r="B2" s="84" t="s">
        <v>331</v>
      </c>
      <c r="C2" s="84" t="s">
        <v>517</v>
      </c>
      <c r="D2" s="72" t="s">
        <v>516</v>
      </c>
      <c r="E2" s="73">
        <v>40</v>
      </c>
      <c r="F2" s="74">
        <v>4424917.4000000004</v>
      </c>
      <c r="G2" s="96">
        <f ref="G2:G21" si="0" t="shared">F2/E2</f>
        <v>110622.93500000001</v>
      </c>
      <c r="H2" s="97">
        <f ref="H2:H31" si="1" t="shared">SUM(I2:T2)</f>
        <v>5.5</v>
      </c>
      <c r="I2" s="84">
        <v>1</v>
      </c>
      <c r="J2" s="84">
        <v>1</v>
      </c>
      <c r="K2" s="84">
        <v>0.5</v>
      </c>
      <c r="L2" s="84">
        <v>0.5</v>
      </c>
      <c r="M2" s="84">
        <v>0</v>
      </c>
      <c r="N2" s="84">
        <v>0</v>
      </c>
      <c r="O2" s="84">
        <v>0.5</v>
      </c>
      <c r="P2" s="84">
        <v>1</v>
      </c>
      <c r="Q2" s="84">
        <v>0</v>
      </c>
      <c r="R2" s="84">
        <v>0</v>
      </c>
      <c r="S2" s="84">
        <v>0</v>
      </c>
      <c r="T2" s="84">
        <v>1</v>
      </c>
      <c r="U2" s="84" t="s">
        <v>484</v>
      </c>
    </row>
    <row r="3" spans="1:21" x14ac:dyDescent="0.25">
      <c r="A3" s="84" t="s">
        <v>439</v>
      </c>
      <c r="B3" s="84" t="s">
        <v>331</v>
      </c>
      <c r="C3" s="84" t="s">
        <v>515</v>
      </c>
      <c r="D3" s="72" t="s">
        <v>514</v>
      </c>
      <c r="E3" s="73">
        <v>20</v>
      </c>
      <c r="F3" s="74">
        <v>4980529.5999999996</v>
      </c>
      <c r="G3" s="96">
        <f si="0" t="shared"/>
        <v>249026.47999999998</v>
      </c>
      <c r="H3" s="97">
        <f si="1" t="shared"/>
        <v>6</v>
      </c>
      <c r="I3" s="84">
        <v>1</v>
      </c>
      <c r="J3" s="84">
        <v>1</v>
      </c>
      <c r="K3" s="84">
        <v>0.5</v>
      </c>
      <c r="L3" s="84">
        <v>0.5</v>
      </c>
      <c r="M3" s="84">
        <v>0</v>
      </c>
      <c r="N3" s="84">
        <v>0</v>
      </c>
      <c r="O3" s="84">
        <v>1</v>
      </c>
      <c r="P3" s="84">
        <v>1</v>
      </c>
      <c r="Q3" s="84">
        <v>0</v>
      </c>
      <c r="R3" s="84">
        <v>0</v>
      </c>
      <c r="S3" s="84">
        <v>0</v>
      </c>
      <c r="T3" s="84">
        <v>1</v>
      </c>
      <c r="U3" s="84" t="s">
        <v>484</v>
      </c>
    </row>
    <row r="4" spans="1:21" x14ac:dyDescent="0.25">
      <c r="A4" s="84" t="s">
        <v>439</v>
      </c>
      <c r="B4" s="84" t="s">
        <v>331</v>
      </c>
      <c r="C4" s="106" t="s">
        <v>513</v>
      </c>
      <c r="D4" s="72" t="s">
        <v>512</v>
      </c>
      <c r="E4" s="73">
        <v>60</v>
      </c>
      <c r="F4" s="74">
        <v>5720632.7999999998</v>
      </c>
      <c r="G4" s="96">
        <f si="0" t="shared"/>
        <v>95343.87999999999</v>
      </c>
      <c r="H4" s="97">
        <f si="1" t="shared"/>
        <v>7</v>
      </c>
      <c r="I4" s="84">
        <v>1</v>
      </c>
      <c r="J4" s="84">
        <v>1.5</v>
      </c>
      <c r="K4" s="84">
        <v>0.5</v>
      </c>
      <c r="L4" s="84">
        <v>0.5</v>
      </c>
      <c r="M4" s="84">
        <v>0.5</v>
      </c>
      <c r="N4" s="84">
        <v>0.5</v>
      </c>
      <c r="O4" s="84">
        <v>0.5</v>
      </c>
      <c r="P4" s="84">
        <v>1</v>
      </c>
      <c r="Q4" s="84">
        <v>0</v>
      </c>
      <c r="R4" s="84">
        <v>0</v>
      </c>
      <c r="S4" s="84">
        <v>0</v>
      </c>
      <c r="T4" s="84">
        <v>1</v>
      </c>
      <c r="U4" s="84" t="s">
        <v>484</v>
      </c>
    </row>
    <row r="5" spans="1:21" x14ac:dyDescent="0.25">
      <c r="A5" s="84" t="s">
        <v>439</v>
      </c>
      <c r="B5" s="84" t="s">
        <v>331</v>
      </c>
      <c r="C5" s="84" t="s">
        <v>511</v>
      </c>
      <c r="D5" s="72" t="s">
        <v>510</v>
      </c>
      <c r="E5" s="73">
        <v>39</v>
      </c>
      <c r="F5" s="74">
        <v>3825702.78</v>
      </c>
      <c r="G5" s="96">
        <f si="0" t="shared"/>
        <v>98094.943076923068</v>
      </c>
      <c r="H5" s="97">
        <f si="1" t="shared"/>
        <v>3.5</v>
      </c>
      <c r="I5" s="84">
        <v>1</v>
      </c>
      <c r="J5" s="84">
        <v>0.5</v>
      </c>
      <c r="K5" s="84">
        <v>0</v>
      </c>
      <c r="L5" s="84">
        <v>0</v>
      </c>
      <c r="M5" s="84">
        <v>0</v>
      </c>
      <c r="N5" s="84">
        <v>0.5</v>
      </c>
      <c r="O5" s="84">
        <v>0.5</v>
      </c>
      <c r="P5" s="84">
        <v>1</v>
      </c>
      <c r="Q5" s="84">
        <v>0</v>
      </c>
      <c r="R5" s="84">
        <v>0</v>
      </c>
      <c r="S5" s="84">
        <v>0</v>
      </c>
      <c r="T5" s="84">
        <v>0</v>
      </c>
      <c r="U5" s="84" t="s">
        <v>484</v>
      </c>
    </row>
    <row r="6" spans="1:21" x14ac:dyDescent="0.25">
      <c r="A6" s="107" t="s">
        <v>431</v>
      </c>
      <c r="B6" s="84" t="s">
        <v>331</v>
      </c>
      <c r="C6" s="84" t="s">
        <v>509</v>
      </c>
      <c r="D6" s="72" t="s">
        <v>508</v>
      </c>
      <c r="E6" s="73">
        <v>72</v>
      </c>
      <c r="F6" s="74">
        <v>5847854.6399999997</v>
      </c>
      <c r="G6" s="96">
        <f si="0" t="shared"/>
        <v>81220.203333333324</v>
      </c>
      <c r="H6" s="97">
        <f si="1" t="shared"/>
        <v>4</v>
      </c>
      <c r="I6" s="84">
        <v>1</v>
      </c>
      <c r="J6" s="84">
        <v>0.5</v>
      </c>
      <c r="K6" s="84">
        <v>0</v>
      </c>
      <c r="L6" s="84">
        <v>0</v>
      </c>
      <c r="M6" s="84">
        <v>0</v>
      </c>
      <c r="N6" s="84">
        <v>0.5</v>
      </c>
      <c r="O6" s="84">
        <v>1</v>
      </c>
      <c r="P6" s="84">
        <v>1</v>
      </c>
      <c r="Q6" s="84">
        <v>0</v>
      </c>
      <c r="R6" s="84">
        <v>0</v>
      </c>
      <c r="S6" s="84">
        <v>0</v>
      </c>
      <c r="T6" s="84">
        <v>0</v>
      </c>
      <c r="U6" s="84" t="s">
        <v>484</v>
      </c>
    </row>
    <row r="7" spans="1:21" x14ac:dyDescent="0.25">
      <c r="A7" s="105" t="s">
        <v>439</v>
      </c>
      <c r="B7" s="84" t="s">
        <v>331</v>
      </c>
      <c r="C7" s="106" t="s">
        <v>507</v>
      </c>
      <c r="D7" s="72" t="s">
        <v>506</v>
      </c>
      <c r="E7" s="73">
        <v>60</v>
      </c>
      <c r="F7" s="74">
        <v>5483732</v>
      </c>
      <c r="G7" s="96">
        <f si="0" t="shared"/>
        <v>91395.53333333334</v>
      </c>
      <c r="H7" s="97">
        <f si="1" t="shared"/>
        <v>7</v>
      </c>
      <c r="I7" s="84">
        <v>1</v>
      </c>
      <c r="J7" s="84">
        <v>1</v>
      </c>
      <c r="K7" s="84">
        <v>0.5</v>
      </c>
      <c r="L7" s="84">
        <v>0.5</v>
      </c>
      <c r="M7" s="84">
        <v>0.5</v>
      </c>
      <c r="N7" s="84">
        <v>0.5</v>
      </c>
      <c r="O7" s="84">
        <v>1.5</v>
      </c>
      <c r="P7" s="84">
        <v>1</v>
      </c>
      <c r="Q7" s="84">
        <v>0</v>
      </c>
      <c r="R7" s="84">
        <v>0</v>
      </c>
      <c r="S7" s="84">
        <v>0</v>
      </c>
      <c r="T7" s="84">
        <v>0.5</v>
      </c>
      <c r="U7" s="84" t="s">
        <v>484</v>
      </c>
    </row>
    <row r="8" spans="1:21" x14ac:dyDescent="0.25">
      <c r="A8" s="105" t="s">
        <v>439</v>
      </c>
      <c r="B8" s="84" t="s">
        <v>331</v>
      </c>
      <c r="C8" s="84" t="s">
        <v>505</v>
      </c>
      <c r="D8" s="72" t="s">
        <v>504</v>
      </c>
      <c r="E8" s="73">
        <v>240</v>
      </c>
      <c r="F8" s="74">
        <v>5940772.4800000004</v>
      </c>
      <c r="G8" s="96">
        <f si="0" t="shared"/>
        <v>24753.218666666668</v>
      </c>
      <c r="H8" s="97">
        <f si="1" t="shared"/>
        <v>4</v>
      </c>
      <c r="I8" s="84">
        <v>1</v>
      </c>
      <c r="J8" s="84">
        <v>0.5</v>
      </c>
      <c r="K8" s="84">
        <v>0.5</v>
      </c>
      <c r="L8" s="84">
        <v>0.5</v>
      </c>
      <c r="M8" s="84">
        <v>0</v>
      </c>
      <c r="N8" s="84">
        <v>0.5</v>
      </c>
      <c r="O8" s="84">
        <v>0</v>
      </c>
      <c r="P8" s="84">
        <v>0.5</v>
      </c>
      <c r="Q8" s="84">
        <v>0</v>
      </c>
      <c r="R8" s="84">
        <v>0</v>
      </c>
      <c r="S8" s="84">
        <v>0</v>
      </c>
      <c r="T8" s="84">
        <v>0.5</v>
      </c>
      <c r="U8" s="84" t="s">
        <v>484</v>
      </c>
    </row>
    <row r="9" spans="1:21" x14ac:dyDescent="0.25">
      <c r="A9" s="84" t="s">
        <v>439</v>
      </c>
      <c r="B9" s="84" t="s">
        <v>331</v>
      </c>
      <c r="C9" s="84" t="s">
        <v>503</v>
      </c>
      <c r="D9" s="72" t="s">
        <v>502</v>
      </c>
      <c r="E9" s="73">
        <v>50</v>
      </c>
      <c r="F9" s="74">
        <v>4711681</v>
      </c>
      <c r="G9" s="96">
        <f si="0" t="shared"/>
        <v>94233.62</v>
      </c>
      <c r="H9" s="97">
        <f si="1" t="shared"/>
        <v>6</v>
      </c>
      <c r="I9" s="84">
        <v>1</v>
      </c>
      <c r="J9" s="84">
        <v>1</v>
      </c>
      <c r="K9" s="84">
        <v>0.5</v>
      </c>
      <c r="L9" s="84">
        <v>0</v>
      </c>
      <c r="M9" s="84">
        <v>0.5</v>
      </c>
      <c r="N9" s="84">
        <v>0.5</v>
      </c>
      <c r="O9" s="84">
        <v>1</v>
      </c>
      <c r="P9" s="84">
        <v>1</v>
      </c>
      <c r="Q9" s="84">
        <v>0</v>
      </c>
      <c r="R9" s="84">
        <v>0</v>
      </c>
      <c r="S9" s="84">
        <v>0</v>
      </c>
      <c r="T9" s="84">
        <v>0.5</v>
      </c>
      <c r="U9" s="84" t="s">
        <v>484</v>
      </c>
    </row>
    <row r="10" spans="1:21" x14ac:dyDescent="0.25">
      <c r="A10" s="109" t="s">
        <v>439</v>
      </c>
      <c r="B10" s="84" t="s">
        <v>331</v>
      </c>
      <c r="C10" s="77" t="s">
        <v>544</v>
      </c>
      <c r="D10" s="72" t="s">
        <v>543</v>
      </c>
      <c r="E10" s="73">
        <v>70</v>
      </c>
      <c r="F10" s="74">
        <v>4801671.6500000004</v>
      </c>
      <c r="G10" s="96">
        <f si="0" t="shared"/>
        <v>68595.309285714291</v>
      </c>
      <c r="H10" s="98">
        <f si="1" t="shared"/>
        <v>3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1</v>
      </c>
      <c r="Q10" s="84">
        <v>0</v>
      </c>
      <c r="R10" s="84">
        <v>1</v>
      </c>
      <c r="S10" s="84">
        <v>0</v>
      </c>
      <c r="T10" s="84">
        <v>0</v>
      </c>
      <c r="U10" s="84" t="s">
        <v>485</v>
      </c>
    </row>
    <row customFormat="1" r="11" s="100" spans="1:21" x14ac:dyDescent="0.25">
      <c r="A11" s="109" t="s">
        <v>439</v>
      </c>
      <c r="B11" s="84" t="s">
        <v>331</v>
      </c>
      <c r="C11" s="104" t="s">
        <v>542</v>
      </c>
      <c r="D11" s="101" t="s">
        <v>541</v>
      </c>
      <c r="E11" s="102">
        <v>80</v>
      </c>
      <c r="F11" s="103">
        <v>5877847.5999999996</v>
      </c>
      <c r="G11" s="99">
        <f si="0" t="shared"/>
        <v>73473.095000000001</v>
      </c>
      <c r="H11" s="98">
        <f si="1" t="shared"/>
        <v>12</v>
      </c>
      <c r="I11" s="100">
        <v>1</v>
      </c>
      <c r="J11" s="100">
        <v>1</v>
      </c>
      <c r="K11" s="100">
        <v>1</v>
      </c>
      <c r="L11" s="100">
        <v>1</v>
      </c>
      <c r="M11" s="100">
        <v>1</v>
      </c>
      <c r="N11" s="100">
        <v>1</v>
      </c>
      <c r="O11" s="100">
        <v>1</v>
      </c>
      <c r="P11" s="100">
        <v>1</v>
      </c>
      <c r="Q11" s="100">
        <v>1</v>
      </c>
      <c r="R11" s="100">
        <v>1</v>
      </c>
      <c r="S11" s="100">
        <v>1</v>
      </c>
      <c r="T11" s="100">
        <v>1</v>
      </c>
      <c r="U11" s="84" t="s">
        <v>485</v>
      </c>
    </row>
    <row r="12" spans="1:21" x14ac:dyDescent="0.25">
      <c r="A12" s="109" t="s">
        <v>439</v>
      </c>
      <c r="B12" s="84" t="s">
        <v>331</v>
      </c>
      <c r="C12" s="77" t="s">
        <v>540</v>
      </c>
      <c r="D12" s="72" t="s">
        <v>539</v>
      </c>
      <c r="E12" s="73">
        <v>70</v>
      </c>
      <c r="F12" s="74">
        <v>5560680.4000000004</v>
      </c>
      <c r="G12" s="96">
        <f si="0" t="shared"/>
        <v>79438.291428571436</v>
      </c>
      <c r="H12" s="98">
        <f si="1" t="shared"/>
        <v>6</v>
      </c>
      <c r="I12" s="84">
        <v>0.5</v>
      </c>
      <c r="J12" s="84">
        <v>0</v>
      </c>
      <c r="K12" s="84">
        <v>0.5</v>
      </c>
      <c r="L12" s="84">
        <v>1</v>
      </c>
      <c r="M12" s="84">
        <v>0.5</v>
      </c>
      <c r="N12" s="84">
        <v>1</v>
      </c>
      <c r="O12" s="84">
        <v>0</v>
      </c>
      <c r="P12" s="84">
        <v>1</v>
      </c>
      <c r="Q12" s="84">
        <v>0</v>
      </c>
      <c r="R12" s="84">
        <v>0.5</v>
      </c>
      <c r="S12" s="84">
        <v>0.5</v>
      </c>
      <c r="T12" s="84">
        <v>0.5</v>
      </c>
      <c r="U12" s="84" t="s">
        <v>485</v>
      </c>
    </row>
    <row r="13" spans="1:21" x14ac:dyDescent="0.25">
      <c r="A13" s="109" t="s">
        <v>439</v>
      </c>
      <c r="B13" s="84" t="s">
        <v>331</v>
      </c>
      <c r="C13" s="77" t="s">
        <v>538</v>
      </c>
      <c r="D13" s="72" t="s">
        <v>537</v>
      </c>
      <c r="E13" s="73">
        <v>49</v>
      </c>
      <c r="F13" s="74">
        <v>3945604.94</v>
      </c>
      <c r="G13" s="96">
        <f si="0" t="shared"/>
        <v>80522.54979591837</v>
      </c>
      <c r="H13" s="98">
        <f si="1" t="shared"/>
        <v>2.5</v>
      </c>
      <c r="I13" s="84">
        <v>0</v>
      </c>
      <c r="J13" s="84">
        <v>0</v>
      </c>
      <c r="K13" s="84">
        <v>0</v>
      </c>
      <c r="L13" s="84">
        <v>0.5</v>
      </c>
      <c r="M13" s="84">
        <v>0</v>
      </c>
      <c r="N13" s="84">
        <v>1</v>
      </c>
      <c r="O13" s="84">
        <v>0</v>
      </c>
      <c r="P13" s="84">
        <v>0</v>
      </c>
      <c r="Q13" s="84">
        <v>0.5</v>
      </c>
      <c r="R13" s="84">
        <v>0.5</v>
      </c>
      <c r="S13" s="84">
        <v>0</v>
      </c>
      <c r="T13" s="84">
        <v>0</v>
      </c>
      <c r="U13" s="84" t="s">
        <v>485</v>
      </c>
    </row>
    <row r="14" spans="1:21" x14ac:dyDescent="0.25">
      <c r="A14" s="109" t="s">
        <v>439</v>
      </c>
      <c r="B14" s="84" t="s">
        <v>331</v>
      </c>
      <c r="C14" s="77" t="s">
        <v>536</v>
      </c>
      <c r="D14" s="72" t="s">
        <v>535</v>
      </c>
      <c r="E14" s="73">
        <v>23</v>
      </c>
      <c r="F14" s="74">
        <v>5462904</v>
      </c>
      <c r="G14" s="96">
        <f si="0" t="shared"/>
        <v>237517.5652173913</v>
      </c>
      <c r="H14" s="98">
        <f si="1" t="shared"/>
        <v>5.5</v>
      </c>
      <c r="I14" s="84">
        <v>0.5</v>
      </c>
      <c r="J14" s="84">
        <v>0</v>
      </c>
      <c r="K14" s="84">
        <v>0</v>
      </c>
      <c r="L14" s="84">
        <v>0.5</v>
      </c>
      <c r="M14" s="84">
        <v>1</v>
      </c>
      <c r="N14" s="84">
        <v>1</v>
      </c>
      <c r="O14" s="84">
        <v>0</v>
      </c>
      <c r="P14" s="84">
        <v>1</v>
      </c>
      <c r="Q14" s="84">
        <v>0</v>
      </c>
      <c r="R14" s="84">
        <v>0.5</v>
      </c>
      <c r="S14" s="84">
        <v>1</v>
      </c>
      <c r="T14" s="84">
        <v>0</v>
      </c>
      <c r="U14" s="84" t="s">
        <v>485</v>
      </c>
    </row>
    <row customFormat="1" r="15" s="100" spans="1:21" x14ac:dyDescent="0.25">
      <c r="A15" s="109" t="s">
        <v>545</v>
      </c>
      <c r="B15" s="84" t="s">
        <v>331</v>
      </c>
      <c r="C15" s="104" t="s">
        <v>534</v>
      </c>
      <c r="D15" s="101" t="s">
        <v>533</v>
      </c>
      <c r="E15" s="102">
        <v>72</v>
      </c>
      <c r="F15" s="103">
        <v>4698390</v>
      </c>
      <c r="G15" s="99">
        <f si="0" t="shared"/>
        <v>65255.416666666664</v>
      </c>
      <c r="H15" s="98">
        <f si="1" t="shared"/>
        <v>6.5</v>
      </c>
      <c r="I15" s="100">
        <v>0.5</v>
      </c>
      <c r="J15" s="100">
        <v>0.5</v>
      </c>
      <c r="K15" s="100">
        <v>1</v>
      </c>
      <c r="L15" s="100">
        <v>0.5</v>
      </c>
      <c r="M15" s="100">
        <v>1</v>
      </c>
      <c r="N15" s="100">
        <v>0.5</v>
      </c>
      <c r="O15" s="100">
        <v>1</v>
      </c>
      <c r="P15" s="100">
        <v>0.5</v>
      </c>
      <c r="Q15" s="100">
        <v>0</v>
      </c>
      <c r="R15" s="100">
        <v>0.5</v>
      </c>
      <c r="S15" s="100">
        <v>0.5</v>
      </c>
      <c r="T15" s="100">
        <v>0</v>
      </c>
      <c r="U15" s="84" t="s">
        <v>485</v>
      </c>
    </row>
    <row r="16" spans="1:21" x14ac:dyDescent="0.25">
      <c r="A16" s="109" t="s">
        <v>439</v>
      </c>
      <c r="B16" s="84" t="s">
        <v>331</v>
      </c>
      <c r="C16" s="77" t="s">
        <v>532</v>
      </c>
      <c r="D16" s="72" t="s">
        <v>531</v>
      </c>
      <c r="E16" s="73">
        <v>60</v>
      </c>
      <c r="F16" s="74">
        <v>5503202.4000000004</v>
      </c>
      <c r="G16" s="96">
        <f si="0" t="shared"/>
        <v>91720.040000000008</v>
      </c>
      <c r="H16" s="98">
        <f si="1" t="shared"/>
        <v>6</v>
      </c>
      <c r="I16" s="84">
        <v>1</v>
      </c>
      <c r="J16" s="84">
        <v>0.5</v>
      </c>
      <c r="K16" s="84">
        <v>0</v>
      </c>
      <c r="L16" s="84">
        <v>0.5</v>
      </c>
      <c r="M16" s="84">
        <v>0.5</v>
      </c>
      <c r="N16" s="84">
        <v>0.5</v>
      </c>
      <c r="O16" s="84">
        <v>0.5</v>
      </c>
      <c r="P16" s="84">
        <v>0.5</v>
      </c>
      <c r="Q16" s="84">
        <v>1</v>
      </c>
      <c r="R16" s="84">
        <v>0.5</v>
      </c>
      <c r="S16" s="84">
        <v>0.5</v>
      </c>
      <c r="T16" s="84">
        <v>0</v>
      </c>
      <c r="U16" s="84" t="s">
        <v>485</v>
      </c>
    </row>
    <row r="17" spans="1:21" x14ac:dyDescent="0.25">
      <c r="A17" s="94" t="s">
        <v>431</v>
      </c>
      <c r="B17" s="84" t="s">
        <v>318</v>
      </c>
      <c r="C17" s="84" t="s">
        <v>501</v>
      </c>
      <c r="D17" s="72" t="s">
        <v>500</v>
      </c>
      <c r="E17" s="73">
        <v>80</v>
      </c>
      <c r="F17" s="74">
        <v>3908868</v>
      </c>
      <c r="G17" s="96">
        <f si="0" t="shared"/>
        <v>48860.85</v>
      </c>
      <c r="H17" s="97">
        <f si="1" t="shared"/>
        <v>3.5</v>
      </c>
      <c r="I17" s="84">
        <v>0.5</v>
      </c>
      <c r="J17" s="84">
        <v>0.5</v>
      </c>
      <c r="K17" s="84">
        <v>0</v>
      </c>
      <c r="L17" s="84">
        <v>0</v>
      </c>
      <c r="M17" s="84">
        <v>0.5</v>
      </c>
      <c r="N17" s="84">
        <v>0.5</v>
      </c>
      <c r="O17" s="84">
        <v>0.5</v>
      </c>
      <c r="P17" s="84">
        <v>0.5</v>
      </c>
      <c r="Q17" s="84">
        <v>0</v>
      </c>
      <c r="R17" s="84">
        <v>0</v>
      </c>
      <c r="S17" s="84">
        <v>0</v>
      </c>
      <c r="T17" s="84">
        <v>0.5</v>
      </c>
      <c r="U17" s="84" t="s">
        <v>484</v>
      </c>
    </row>
    <row r="18" spans="1:21" x14ac:dyDescent="0.25">
      <c r="A18" s="94" t="s">
        <v>431</v>
      </c>
      <c r="B18" s="84" t="s">
        <v>318</v>
      </c>
      <c r="C18" s="84" t="s">
        <v>499</v>
      </c>
      <c r="D18" s="72" t="s">
        <v>498</v>
      </c>
      <c r="E18" s="73">
        <v>80</v>
      </c>
      <c r="F18" s="74">
        <v>5959453.5999999996</v>
      </c>
      <c r="G18" s="96">
        <f si="0" t="shared"/>
        <v>74493.17</v>
      </c>
      <c r="H18" s="97">
        <f si="1" t="shared"/>
        <v>6.5</v>
      </c>
      <c r="I18" s="84">
        <v>1</v>
      </c>
      <c r="J18" s="84">
        <v>1</v>
      </c>
      <c r="K18" s="84">
        <v>0.5</v>
      </c>
      <c r="L18" s="84">
        <v>0.5</v>
      </c>
      <c r="M18" s="84">
        <v>0.5</v>
      </c>
      <c r="N18" s="84">
        <v>1</v>
      </c>
      <c r="O18" s="84">
        <v>1</v>
      </c>
      <c r="P18" s="84">
        <v>0.5</v>
      </c>
      <c r="Q18" s="84">
        <v>0</v>
      </c>
      <c r="R18" s="84">
        <v>0</v>
      </c>
      <c r="S18" s="84">
        <v>0</v>
      </c>
      <c r="T18" s="84">
        <v>0.5</v>
      </c>
      <c r="U18" s="84" t="s">
        <v>484</v>
      </c>
    </row>
    <row r="19" spans="1:21" x14ac:dyDescent="0.25">
      <c r="A19" s="94" t="s">
        <v>431</v>
      </c>
      <c r="B19" s="84" t="s">
        <v>318</v>
      </c>
      <c r="C19" s="84" t="s">
        <v>497</v>
      </c>
      <c r="D19" s="72" t="s">
        <v>496</v>
      </c>
      <c r="E19" s="73">
        <v>50</v>
      </c>
      <c r="F19" s="74">
        <v>5768550.0800000001</v>
      </c>
      <c r="G19" s="96">
        <f si="0" t="shared"/>
        <v>115371.0016</v>
      </c>
      <c r="H19" s="97">
        <f si="1" t="shared"/>
        <v>4.5</v>
      </c>
      <c r="I19" s="84">
        <v>0.5</v>
      </c>
      <c r="J19" s="84">
        <v>0.5</v>
      </c>
      <c r="K19" s="84">
        <v>0.5</v>
      </c>
      <c r="L19" s="84">
        <v>0</v>
      </c>
      <c r="M19" s="84">
        <v>0.5</v>
      </c>
      <c r="N19" s="84">
        <v>0.5</v>
      </c>
      <c r="O19" s="84">
        <v>0.5</v>
      </c>
      <c r="P19" s="84">
        <v>0.5</v>
      </c>
      <c r="Q19" s="84">
        <v>0</v>
      </c>
      <c r="R19" s="84">
        <v>0</v>
      </c>
      <c r="S19" s="84">
        <v>0</v>
      </c>
      <c r="T19" s="84">
        <v>1</v>
      </c>
      <c r="U19" s="84" t="s">
        <v>484</v>
      </c>
    </row>
    <row r="20" spans="1:21" x14ac:dyDescent="0.25">
      <c r="A20" s="94" t="s">
        <v>431</v>
      </c>
      <c r="B20" s="84" t="s">
        <v>318</v>
      </c>
      <c r="C20" s="84" t="s">
        <v>495</v>
      </c>
      <c r="D20" s="72" t="s">
        <v>494</v>
      </c>
      <c r="E20" s="73">
        <v>80</v>
      </c>
      <c r="F20" s="74">
        <v>5172208</v>
      </c>
      <c r="G20" s="96">
        <f si="0" t="shared"/>
        <v>64652.6</v>
      </c>
      <c r="H20" s="97">
        <f si="1" t="shared"/>
        <v>4.5</v>
      </c>
      <c r="I20" s="84">
        <v>0.5</v>
      </c>
      <c r="J20" s="84">
        <v>0.5</v>
      </c>
      <c r="K20" s="84">
        <v>0.5</v>
      </c>
      <c r="L20" s="84">
        <v>0</v>
      </c>
      <c r="M20" s="84">
        <v>0.5</v>
      </c>
      <c r="N20" s="84">
        <v>0.5</v>
      </c>
      <c r="O20" s="84">
        <v>0.5</v>
      </c>
      <c r="P20" s="84">
        <v>0.5</v>
      </c>
      <c r="Q20" s="84">
        <v>0</v>
      </c>
      <c r="R20" s="84">
        <v>0</v>
      </c>
      <c r="S20" s="84">
        <v>0</v>
      </c>
      <c r="T20" s="84">
        <v>1</v>
      </c>
      <c r="U20" s="84" t="s">
        <v>484</v>
      </c>
    </row>
    <row r="21" spans="1:21" x14ac:dyDescent="0.25">
      <c r="A21" s="94" t="s">
        <v>431</v>
      </c>
      <c r="B21" s="84" t="s">
        <v>318</v>
      </c>
      <c r="C21" s="84" t="s">
        <v>493</v>
      </c>
      <c r="D21" s="72" t="s">
        <v>492</v>
      </c>
      <c r="E21" s="73">
        <v>80</v>
      </c>
      <c r="F21" s="74">
        <v>4785000</v>
      </c>
      <c r="G21" s="96">
        <f si="0" t="shared"/>
        <v>59812.5</v>
      </c>
      <c r="H21" s="97">
        <f si="1" t="shared"/>
        <v>2</v>
      </c>
      <c r="I21" s="84">
        <v>0.5</v>
      </c>
      <c r="J21" s="84">
        <v>0.5</v>
      </c>
      <c r="K21" s="84">
        <v>0</v>
      </c>
      <c r="L21" s="84">
        <v>0</v>
      </c>
      <c r="M21" s="84">
        <v>0.5</v>
      </c>
      <c r="N21" s="84">
        <v>0</v>
      </c>
      <c r="O21" s="84">
        <v>0</v>
      </c>
      <c r="P21" s="84">
        <v>0.5</v>
      </c>
      <c r="R21" s="84">
        <v>0</v>
      </c>
      <c r="S21" s="84">
        <v>0</v>
      </c>
      <c r="T21" s="84">
        <v>0</v>
      </c>
      <c r="U21" s="84" t="s">
        <v>484</v>
      </c>
    </row>
    <row r="22" spans="1:21" x14ac:dyDescent="0.25">
      <c r="A22" s="84" t="s">
        <v>439</v>
      </c>
      <c r="B22" s="84" t="s">
        <v>318</v>
      </c>
      <c r="C22" s="77" t="s">
        <v>530</v>
      </c>
      <c r="D22" s="72" t="s">
        <v>529</v>
      </c>
      <c r="E22" s="73">
        <v>200</v>
      </c>
      <c r="F22" s="74">
        <v>3577901.6</v>
      </c>
      <c r="G22" s="96">
        <v>17889.508000000002</v>
      </c>
      <c r="H22" s="98">
        <f si="1" t="shared"/>
        <v>4</v>
      </c>
      <c r="I22" s="84">
        <v>0</v>
      </c>
      <c r="J22" s="84">
        <v>0</v>
      </c>
      <c r="K22" s="84">
        <v>0.5</v>
      </c>
      <c r="L22" s="84">
        <v>0</v>
      </c>
      <c r="M22" s="84">
        <v>1</v>
      </c>
      <c r="N22" s="84">
        <v>0.5</v>
      </c>
      <c r="O22" s="84">
        <v>1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 t="s">
        <v>485</v>
      </c>
    </row>
    <row r="23" spans="1:21" x14ac:dyDescent="0.25">
      <c r="A23" s="94" t="s">
        <v>431</v>
      </c>
      <c r="B23" s="84" t="s">
        <v>318</v>
      </c>
      <c r="C23" s="77" t="s">
        <v>528</v>
      </c>
      <c r="D23" s="72" t="s">
        <v>527</v>
      </c>
      <c r="E23" s="73">
        <v>42</v>
      </c>
      <c r="F23" s="74">
        <v>2957769.12</v>
      </c>
      <c r="G23" s="96">
        <v>70423.07428571429</v>
      </c>
      <c r="H23" s="98">
        <f si="1" t="shared"/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 t="s">
        <v>485</v>
      </c>
    </row>
    <row r="24" spans="1:21" x14ac:dyDescent="0.25">
      <c r="A24" s="84" t="s">
        <v>545</v>
      </c>
      <c r="B24" s="84" t="s">
        <v>318</v>
      </c>
      <c r="C24" s="77" t="s">
        <v>526</v>
      </c>
      <c r="D24" s="72" t="s">
        <v>525</v>
      </c>
      <c r="E24" s="73">
        <v>100</v>
      </c>
      <c r="F24" s="74">
        <v>3324705.76</v>
      </c>
      <c r="G24" s="96">
        <v>33247.0576</v>
      </c>
      <c r="H24" s="98">
        <f si="1" t="shared"/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 t="s">
        <v>485</v>
      </c>
    </row>
    <row r="25" spans="1:21" x14ac:dyDescent="0.25">
      <c r="A25" s="94" t="s">
        <v>431</v>
      </c>
      <c r="B25" s="84" t="s">
        <v>318</v>
      </c>
      <c r="C25" s="77" t="s">
        <v>524</v>
      </c>
      <c r="D25" s="72" t="s">
        <v>523</v>
      </c>
      <c r="E25" s="73">
        <v>80</v>
      </c>
      <c r="F25" s="74">
        <v>6125933.5599999996</v>
      </c>
      <c r="G25" s="96">
        <v>76574.169499999989</v>
      </c>
      <c r="H25" s="98">
        <f si="1" t="shared"/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 t="s">
        <v>485</v>
      </c>
    </row>
    <row r="26" spans="1:21" x14ac:dyDescent="0.25">
      <c r="A26" s="94" t="s">
        <v>431</v>
      </c>
      <c r="B26" s="84" t="s">
        <v>318</v>
      </c>
      <c r="C26" s="77" t="s">
        <v>522</v>
      </c>
      <c r="D26" s="72" t="s">
        <v>521</v>
      </c>
      <c r="E26" s="73">
        <v>110</v>
      </c>
      <c r="F26" s="74">
        <v>4714982.6399999997</v>
      </c>
      <c r="G26" s="96">
        <v>42863.478545454542</v>
      </c>
      <c r="H26" s="98">
        <f si="1" t="shared"/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 t="s">
        <v>485</v>
      </c>
    </row>
    <row r="27" spans="1:21" x14ac:dyDescent="0.25">
      <c r="A27" s="94" t="s">
        <v>428</v>
      </c>
      <c r="B27" s="84" t="s">
        <v>309</v>
      </c>
      <c r="C27" s="108" t="s">
        <v>491</v>
      </c>
      <c r="D27" s="72" t="s">
        <v>490</v>
      </c>
      <c r="E27" s="73">
        <v>110</v>
      </c>
      <c r="F27" s="74">
        <v>3823216</v>
      </c>
      <c r="G27" s="96">
        <f>F27/E27</f>
        <v>34756.509090909094</v>
      </c>
      <c r="H27" s="97">
        <f si="1" t="shared"/>
        <v>10.5</v>
      </c>
      <c r="I27" s="84">
        <v>1</v>
      </c>
      <c r="J27" s="84">
        <v>2</v>
      </c>
      <c r="K27" s="84">
        <v>1</v>
      </c>
      <c r="L27" s="84">
        <v>0.5</v>
      </c>
      <c r="M27" s="84">
        <v>1</v>
      </c>
      <c r="N27" s="84">
        <v>1</v>
      </c>
      <c r="O27" s="84">
        <v>1</v>
      </c>
      <c r="P27" s="84">
        <v>1</v>
      </c>
      <c r="Q27" s="84">
        <v>0</v>
      </c>
      <c r="R27" s="84">
        <v>0</v>
      </c>
      <c r="S27" s="84">
        <v>1</v>
      </c>
      <c r="T27" s="84">
        <v>1</v>
      </c>
      <c r="U27" s="84" t="s">
        <v>484</v>
      </c>
    </row>
    <row r="28" spans="1:21" x14ac:dyDescent="0.25">
      <c r="A28" s="94" t="s">
        <v>428</v>
      </c>
      <c r="B28" s="84" t="s">
        <v>309</v>
      </c>
      <c r="C28" s="84" t="s">
        <v>489</v>
      </c>
      <c r="D28" s="72" t="s">
        <v>488</v>
      </c>
      <c r="E28" s="73">
        <v>50</v>
      </c>
      <c r="F28" s="74">
        <v>5512111.2000000002</v>
      </c>
      <c r="G28" s="96">
        <f>F28/E28</f>
        <v>110242.224</v>
      </c>
      <c r="H28" s="97">
        <f si="1" t="shared"/>
        <v>6</v>
      </c>
      <c r="I28" s="84">
        <v>1</v>
      </c>
      <c r="J28" s="84">
        <v>0.5</v>
      </c>
      <c r="K28" s="84">
        <v>1</v>
      </c>
      <c r="L28" s="84">
        <v>0.5</v>
      </c>
      <c r="M28" s="84">
        <v>0.5</v>
      </c>
      <c r="N28" s="84">
        <v>1</v>
      </c>
      <c r="O28" s="84">
        <v>0</v>
      </c>
      <c r="P28" s="84">
        <v>0.5</v>
      </c>
      <c r="Q28" s="84">
        <v>0.5</v>
      </c>
      <c r="R28" s="84">
        <v>0</v>
      </c>
      <c r="S28" s="84">
        <v>0.5</v>
      </c>
      <c r="T28" s="84">
        <v>0</v>
      </c>
      <c r="U28" s="84" t="s">
        <v>484</v>
      </c>
    </row>
    <row r="29" spans="1:21" x14ac:dyDescent="0.25">
      <c r="A29" s="94" t="s">
        <v>428</v>
      </c>
      <c r="B29" s="84" t="s">
        <v>309</v>
      </c>
      <c r="C29" s="84" t="s">
        <v>487</v>
      </c>
      <c r="D29" s="72" t="s">
        <v>486</v>
      </c>
      <c r="E29" s="73">
        <v>12</v>
      </c>
      <c r="F29" s="74">
        <v>3363708</v>
      </c>
      <c r="G29" s="96">
        <f>F29/E29</f>
        <v>280309</v>
      </c>
      <c r="H29" s="97">
        <f si="1" t="shared"/>
        <v>4</v>
      </c>
      <c r="I29" s="84">
        <v>0.5</v>
      </c>
      <c r="J29" s="84">
        <v>0</v>
      </c>
      <c r="K29" s="84">
        <v>1</v>
      </c>
      <c r="L29" s="84">
        <v>0</v>
      </c>
      <c r="M29" s="84">
        <v>0.5</v>
      </c>
      <c r="N29" s="84">
        <v>0.5</v>
      </c>
      <c r="O29" s="84">
        <v>1</v>
      </c>
      <c r="P29" s="84">
        <v>0.5</v>
      </c>
      <c r="Q29" s="84">
        <v>0</v>
      </c>
      <c r="R29" s="84">
        <v>0</v>
      </c>
      <c r="S29" s="84">
        <v>0</v>
      </c>
      <c r="T29" s="84">
        <v>0</v>
      </c>
      <c r="U29" s="84" t="s">
        <v>484</v>
      </c>
    </row>
    <row r="30" spans="1:21" x14ac:dyDescent="0.25">
      <c r="A30" s="94" t="s">
        <v>428</v>
      </c>
      <c r="B30" s="84" t="s">
        <v>309</v>
      </c>
      <c r="C30" s="77"/>
      <c r="D30" s="72" t="s">
        <v>520</v>
      </c>
      <c r="E30" s="73">
        <v>30</v>
      </c>
      <c r="F30" s="74">
        <v>2059306.5</v>
      </c>
      <c r="G30" s="96">
        <v>68643.55</v>
      </c>
      <c r="H30" s="98">
        <f si="1" t="shared"/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 t="s">
        <v>485</v>
      </c>
    </row>
    <row r="31" spans="1:21" x14ac:dyDescent="0.25">
      <c r="A31" s="94" t="s">
        <v>428</v>
      </c>
      <c r="B31" s="84" t="s">
        <v>309</v>
      </c>
      <c r="C31" s="77"/>
      <c r="D31" s="72" t="s">
        <v>519</v>
      </c>
      <c r="E31" s="73">
        <v>800</v>
      </c>
      <c r="F31" s="74">
        <v>5842804</v>
      </c>
      <c r="G31" s="96">
        <v>7303.5050000000001</v>
      </c>
      <c r="H31" s="98">
        <f si="1" t="shared"/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 t="s">
        <v>485</v>
      </c>
    </row>
    <row customFormat="1" r="32" s="141" spans="1:21" x14ac:dyDescent="0.25">
      <c r="G32" s="142" t="s">
        <v>780</v>
      </c>
      <c r="H32" s="141">
        <f>SUM(H2:H31)</f>
        <v>130</v>
      </c>
      <c r="I32" s="141">
        <f>SUM(I2:I31)</f>
        <v>18</v>
      </c>
      <c r="J32" s="141">
        <f ref="J32:T32" si="2" t="shared">SUM(J2:J31)</f>
        <v>14.5</v>
      </c>
      <c r="K32" s="141">
        <f si="2" t="shared"/>
        <v>10.5</v>
      </c>
      <c r="L32" s="141">
        <f si="2" t="shared"/>
        <v>8</v>
      </c>
      <c r="M32" s="141">
        <f si="2" t="shared"/>
        <v>11</v>
      </c>
      <c r="N32" s="141">
        <f si="2" t="shared"/>
        <v>13.5</v>
      </c>
      <c r="O32" s="141">
        <f si="2" t="shared"/>
        <v>14</v>
      </c>
      <c r="P32" s="141">
        <f si="2" t="shared"/>
        <v>17</v>
      </c>
      <c r="Q32" s="141">
        <f si="2" t="shared"/>
        <v>3</v>
      </c>
      <c r="R32" s="141">
        <f si="2" t="shared"/>
        <v>4.5</v>
      </c>
      <c r="S32" s="141">
        <f si="2" t="shared"/>
        <v>5</v>
      </c>
      <c r="T32" s="141">
        <f si="2" t="shared"/>
        <v>11</v>
      </c>
    </row>
    <row customFormat="1" r="33" s="141" spans="7:20" x14ac:dyDescent="0.25">
      <c r="G33" s="142" t="s">
        <v>701</v>
      </c>
      <c r="H33" s="141">
        <f>H32/30</f>
        <v>4.333333333333333</v>
      </c>
      <c r="I33" s="141">
        <f ref="I33:T33" si="3" t="shared">I32/30</f>
        <v>0.6</v>
      </c>
      <c r="J33" s="141">
        <f si="3" t="shared"/>
        <v>0.48333333333333334</v>
      </c>
      <c r="K33" s="141">
        <f si="3" t="shared"/>
        <v>0.35</v>
      </c>
      <c r="L33" s="141">
        <f si="3" t="shared"/>
        <v>0.26666666666666666</v>
      </c>
      <c r="M33" s="141">
        <f si="3" t="shared"/>
        <v>0.36666666666666664</v>
      </c>
      <c r="N33" s="141">
        <f si="3" t="shared"/>
        <v>0.45</v>
      </c>
      <c r="O33" s="141">
        <f si="3" t="shared"/>
        <v>0.46666666666666667</v>
      </c>
      <c r="P33" s="141">
        <f si="3" t="shared"/>
        <v>0.56666666666666665</v>
      </c>
      <c r="Q33" s="141">
        <f si="3" t="shared"/>
        <v>0.1</v>
      </c>
      <c r="R33" s="141">
        <f si="3" t="shared"/>
        <v>0.15</v>
      </c>
      <c r="S33" s="141">
        <f si="3" t="shared"/>
        <v>0.16666666666666666</v>
      </c>
      <c r="T33" s="141">
        <f si="3" t="shared"/>
        <v>0.36666666666666664</v>
      </c>
    </row>
  </sheetData>
  <autoFilter ref="A1:U31"/>
  <pageMargins bottom="0.78740157499999996" footer="0.3" header="0.3" left="0.7" right="0.7" top="0.78740157499999996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U33"/>
  <sheetViews>
    <sheetView topLeftCell="A16" workbookViewId="0">
      <selection activeCell="G5" sqref="G5"/>
    </sheetView>
  </sheetViews>
  <sheetFormatPr defaultRowHeight="15" x14ac:dyDescent="0.25"/>
  <cols>
    <col min="3" max="3" customWidth="true" width="31.5703125" collapsed="false"/>
    <col min="4" max="4" customWidth="true" width="29.85546875" collapsed="false"/>
    <col min="5" max="5" customWidth="true" hidden="true" width="14.0" collapsed="false"/>
    <col min="6" max="6" customWidth="true" hidden="true" width="16.85546875" collapsed="false"/>
    <col min="7" max="7" customWidth="true" width="13.28515625" collapsed="false"/>
    <col min="21" max="21" style="122" width="9.140625" collapsed="false"/>
  </cols>
  <sheetData>
    <row customHeight="1" ht="48" r="1" spans="1:21" x14ac:dyDescent="0.25">
      <c r="A1" s="93" t="s">
        <v>479</v>
      </c>
      <c r="B1" s="93" t="s">
        <v>480</v>
      </c>
      <c r="C1" s="93" t="s">
        <v>358</v>
      </c>
      <c r="D1" s="53" t="s">
        <v>357</v>
      </c>
      <c r="E1" s="93" t="s">
        <v>356</v>
      </c>
      <c r="F1" s="93" t="s">
        <v>355</v>
      </c>
      <c r="G1" s="93" t="s">
        <v>354</v>
      </c>
      <c r="H1" s="2" t="s">
        <v>18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518</v>
      </c>
    </row>
    <row customHeight="1" ht="14.25" r="2" spans="1:21" x14ac:dyDescent="0.25">
      <c r="A2" t="s">
        <v>608</v>
      </c>
      <c r="B2" t="s">
        <v>331</v>
      </c>
      <c r="C2" t="s">
        <v>578</v>
      </c>
      <c r="D2" s="52" t="s">
        <v>577</v>
      </c>
      <c r="E2" s="85">
        <v>90</v>
      </c>
      <c r="F2" s="80">
        <v>5843935</v>
      </c>
      <c r="G2" s="79">
        <f ref="G2:G9" si="0" t="shared">F2/E2</f>
        <v>64932.611111111109</v>
      </c>
      <c r="H2" s="54">
        <f ref="H2:H10" si="1" t="shared">SUM(I2:T2)</f>
        <v>4</v>
      </c>
      <c r="I2">
        <v>1</v>
      </c>
      <c r="J2">
        <v>0.5</v>
      </c>
      <c r="K2">
        <v>0.5</v>
      </c>
      <c r="L2">
        <v>1</v>
      </c>
      <c r="M2">
        <v>0</v>
      </c>
      <c r="N2">
        <v>0.5</v>
      </c>
      <c r="O2">
        <v>0</v>
      </c>
      <c r="P2">
        <v>0.5</v>
      </c>
      <c r="Q2">
        <v>0</v>
      </c>
      <c r="R2">
        <v>0</v>
      </c>
      <c r="S2">
        <v>0</v>
      </c>
      <c r="T2">
        <v>0</v>
      </c>
      <c r="U2" s="122" t="s">
        <v>484</v>
      </c>
    </row>
    <row customHeight="1" ht="14.25" r="3" spans="1:21" x14ac:dyDescent="0.25">
      <c r="A3" s="86" t="s">
        <v>431</v>
      </c>
      <c r="B3" t="s">
        <v>331</v>
      </c>
      <c r="C3" s="84" t="s">
        <v>576</v>
      </c>
      <c r="D3" s="52" t="s">
        <v>575</v>
      </c>
      <c r="E3" s="85">
        <v>24</v>
      </c>
      <c r="F3" s="80">
        <v>2447919</v>
      </c>
      <c r="G3" s="79">
        <f si="0" t="shared"/>
        <v>101996.625</v>
      </c>
      <c r="H3" s="54">
        <f si="1" t="shared"/>
        <v>6</v>
      </c>
      <c r="I3">
        <v>1</v>
      </c>
      <c r="J3">
        <v>1</v>
      </c>
      <c r="K3">
        <v>0.5</v>
      </c>
      <c r="L3">
        <v>1</v>
      </c>
      <c r="M3">
        <v>0.5</v>
      </c>
      <c r="N3">
        <v>1</v>
      </c>
      <c r="O3">
        <v>0</v>
      </c>
      <c r="P3">
        <v>0.5</v>
      </c>
      <c r="Q3">
        <v>0.5</v>
      </c>
      <c r="R3">
        <v>0</v>
      </c>
      <c r="S3">
        <v>0</v>
      </c>
      <c r="T3">
        <v>0</v>
      </c>
      <c r="U3" s="122" t="s">
        <v>484</v>
      </c>
    </row>
    <row customHeight="1" ht="14.25" r="4" spans="1:21" x14ac:dyDescent="0.25">
      <c r="A4" t="s">
        <v>545</v>
      </c>
      <c r="B4" t="s">
        <v>331</v>
      </c>
      <c r="C4" t="s">
        <v>574</v>
      </c>
      <c r="D4" s="52" t="s">
        <v>573</v>
      </c>
      <c r="E4" s="85">
        <v>30</v>
      </c>
      <c r="F4" s="80">
        <v>1980389.68</v>
      </c>
      <c r="G4" s="79">
        <f si="0" t="shared"/>
        <v>66012.989333333331</v>
      </c>
      <c r="H4" s="54">
        <f si="1" t="shared"/>
        <v>6.5</v>
      </c>
      <c r="I4">
        <v>1</v>
      </c>
      <c r="J4">
        <v>1</v>
      </c>
      <c r="K4">
        <v>0.5</v>
      </c>
      <c r="L4">
        <v>1</v>
      </c>
      <c r="M4">
        <v>0.5</v>
      </c>
      <c r="N4">
        <v>0.5</v>
      </c>
      <c r="O4">
        <v>1</v>
      </c>
      <c r="P4">
        <v>0.5</v>
      </c>
      <c r="Q4">
        <v>0.5</v>
      </c>
      <c r="R4">
        <v>0</v>
      </c>
      <c r="S4">
        <v>0</v>
      </c>
      <c r="T4">
        <v>0</v>
      </c>
      <c r="U4" s="122" t="s">
        <v>484</v>
      </c>
    </row>
    <row customHeight="1" ht="14.25" r="5" spans="1:21" x14ac:dyDescent="0.25">
      <c r="A5" s="86" t="s">
        <v>431</v>
      </c>
      <c r="B5" t="s">
        <v>331</v>
      </c>
      <c r="C5" t="s">
        <v>572</v>
      </c>
      <c r="D5" s="52" t="s">
        <v>571</v>
      </c>
      <c r="E5" s="85">
        <v>285</v>
      </c>
      <c r="F5" s="80">
        <v>3448070.92</v>
      </c>
      <c r="G5" s="79">
        <f si="0" t="shared"/>
        <v>12098.49445614035</v>
      </c>
      <c r="H5" s="54">
        <f si="1" t="shared"/>
        <v>5.5</v>
      </c>
      <c r="I5">
        <v>1</v>
      </c>
      <c r="J5">
        <v>1</v>
      </c>
      <c r="K5">
        <v>0.5</v>
      </c>
      <c r="L5">
        <v>1</v>
      </c>
      <c r="M5">
        <v>0.5</v>
      </c>
      <c r="N5">
        <v>0.5</v>
      </c>
      <c r="O5">
        <v>0</v>
      </c>
      <c r="P5">
        <v>0.5</v>
      </c>
      <c r="Q5">
        <v>0.5</v>
      </c>
      <c r="R5">
        <v>0</v>
      </c>
      <c r="S5">
        <v>0</v>
      </c>
      <c r="T5">
        <v>0</v>
      </c>
      <c r="U5" s="122" t="s">
        <v>484</v>
      </c>
    </row>
    <row customHeight="1" ht="14.25" r="6" spans="1:21" x14ac:dyDescent="0.25">
      <c r="A6" t="s">
        <v>608</v>
      </c>
      <c r="B6" t="s">
        <v>331</v>
      </c>
      <c r="C6" s="113" t="s">
        <v>570</v>
      </c>
      <c r="D6" s="52" t="s">
        <v>569</v>
      </c>
      <c r="E6" s="85">
        <v>25</v>
      </c>
      <c r="F6" s="80">
        <v>3667065.2</v>
      </c>
      <c r="G6" s="79">
        <f si="0" t="shared"/>
        <v>146682.60800000001</v>
      </c>
      <c r="H6" s="54">
        <f si="1" t="shared"/>
        <v>12</v>
      </c>
      <c r="I6">
        <v>1</v>
      </c>
      <c r="J6">
        <v>1.5</v>
      </c>
      <c r="K6">
        <v>1</v>
      </c>
      <c r="L6">
        <v>1</v>
      </c>
      <c r="M6">
        <v>1</v>
      </c>
      <c r="N6">
        <v>1</v>
      </c>
      <c r="O6">
        <v>1.5</v>
      </c>
      <c r="P6">
        <v>1</v>
      </c>
      <c r="Q6">
        <v>1</v>
      </c>
      <c r="R6">
        <v>1</v>
      </c>
      <c r="S6">
        <v>0.5</v>
      </c>
      <c r="T6">
        <v>0.5</v>
      </c>
      <c r="U6" s="122" t="s">
        <v>484</v>
      </c>
    </row>
    <row customHeight="1" ht="14.25" r="7" spans="1:21" x14ac:dyDescent="0.25">
      <c r="A7" t="s">
        <v>608</v>
      </c>
      <c r="B7" t="s">
        <v>331</v>
      </c>
      <c r="C7" t="s">
        <v>568</v>
      </c>
      <c r="D7" s="52" t="s">
        <v>567</v>
      </c>
      <c r="E7" s="85">
        <v>124</v>
      </c>
      <c r="F7" s="80">
        <v>2413704.75</v>
      </c>
      <c r="G7" s="79">
        <f si="0" t="shared"/>
        <v>19465.360887096773</v>
      </c>
      <c r="H7" s="54">
        <f si="1" t="shared"/>
        <v>6</v>
      </c>
      <c r="I7">
        <v>1</v>
      </c>
      <c r="J7">
        <v>0</v>
      </c>
      <c r="K7">
        <v>0.5</v>
      </c>
      <c r="L7">
        <v>0.5</v>
      </c>
      <c r="M7">
        <v>0.5</v>
      </c>
      <c r="N7">
        <v>0.5</v>
      </c>
      <c r="O7">
        <v>0.5</v>
      </c>
      <c r="P7">
        <v>0.5</v>
      </c>
      <c r="Q7">
        <v>1</v>
      </c>
      <c r="R7">
        <v>0.5</v>
      </c>
      <c r="S7">
        <v>0</v>
      </c>
      <c r="T7">
        <v>0.5</v>
      </c>
      <c r="U7" s="122" t="s">
        <v>484</v>
      </c>
    </row>
    <row r="8" spans="1:21" x14ac:dyDescent="0.25">
      <c r="A8" s="86" t="s">
        <v>431</v>
      </c>
      <c r="B8" t="s">
        <v>331</v>
      </c>
      <c r="C8" t="s">
        <v>566</v>
      </c>
      <c r="D8" s="52" t="s">
        <v>565</v>
      </c>
      <c r="E8" s="85">
        <v>50</v>
      </c>
      <c r="F8" s="80">
        <v>1230792.04</v>
      </c>
      <c r="G8" s="79">
        <f si="0" t="shared"/>
        <v>24615.840800000002</v>
      </c>
      <c r="H8" s="54">
        <f si="1" t="shared"/>
        <v>4</v>
      </c>
      <c r="I8">
        <v>1</v>
      </c>
      <c r="J8">
        <v>0.5</v>
      </c>
      <c r="K8">
        <v>0.5</v>
      </c>
      <c r="L8">
        <v>0.5</v>
      </c>
      <c r="M8">
        <v>0.5</v>
      </c>
      <c r="N8">
        <v>0.5</v>
      </c>
      <c r="O8">
        <v>0</v>
      </c>
      <c r="P8">
        <v>0.5</v>
      </c>
      <c r="Q8">
        <v>0</v>
      </c>
      <c r="R8">
        <v>0</v>
      </c>
      <c r="S8">
        <v>0</v>
      </c>
      <c r="T8">
        <v>0</v>
      </c>
      <c r="U8" s="122" t="s">
        <v>484</v>
      </c>
    </row>
    <row customFormat="1" r="9" s="112" spans="1:21" x14ac:dyDescent="0.25">
      <c r="A9" s="112" t="s">
        <v>545</v>
      </c>
      <c r="B9" s="112" t="s">
        <v>331</v>
      </c>
      <c r="C9" s="113" t="s">
        <v>564</v>
      </c>
      <c r="D9" s="118" t="s">
        <v>563</v>
      </c>
      <c r="E9" s="117">
        <v>355</v>
      </c>
      <c r="F9" s="116">
        <v>5156081.68</v>
      </c>
      <c r="G9" s="115">
        <f si="0" t="shared"/>
        <v>14524.173746478873</v>
      </c>
      <c r="H9" s="54">
        <f si="1" t="shared"/>
        <v>17.5</v>
      </c>
      <c r="I9" s="112">
        <v>1</v>
      </c>
      <c r="J9" s="112">
        <v>2</v>
      </c>
      <c r="K9" s="112">
        <v>1.5</v>
      </c>
      <c r="L9" s="112">
        <v>1.5</v>
      </c>
      <c r="M9" s="112">
        <v>1.5</v>
      </c>
      <c r="N9" s="112">
        <v>1.5</v>
      </c>
      <c r="O9" s="112">
        <v>1.5</v>
      </c>
      <c r="P9" s="112">
        <v>1.5</v>
      </c>
      <c r="Q9" s="112">
        <v>1.5</v>
      </c>
      <c r="R9" s="112">
        <v>1.5</v>
      </c>
      <c r="S9" s="112">
        <v>1.5</v>
      </c>
      <c r="T9" s="112">
        <v>1</v>
      </c>
      <c r="U9" s="122" t="s">
        <v>484</v>
      </c>
    </row>
    <row customHeight="1" ht="14.25" r="10" spans="1:21" x14ac:dyDescent="0.25">
      <c r="A10" s="86" t="s">
        <v>431</v>
      </c>
      <c r="B10" t="s">
        <v>331</v>
      </c>
      <c r="C10" t="s">
        <v>579</v>
      </c>
      <c r="D10" s="52" t="s">
        <v>580</v>
      </c>
      <c r="E10" s="85">
        <v>94</v>
      </c>
      <c r="F10" s="80">
        <v>7558178.7400000002</v>
      </c>
      <c r="G10" s="79">
        <f ref="G10:G16" si="2" t="shared">F10/E10</f>
        <v>80406.156808510641</v>
      </c>
      <c r="H10" s="54">
        <f si="1" t="shared"/>
        <v>8</v>
      </c>
      <c r="I10">
        <v>1</v>
      </c>
      <c r="J10">
        <v>1</v>
      </c>
      <c r="K10">
        <v>0.5</v>
      </c>
      <c r="L10">
        <v>0.5</v>
      </c>
      <c r="M10">
        <v>0.5</v>
      </c>
      <c r="N10">
        <v>1</v>
      </c>
      <c r="O10">
        <v>1</v>
      </c>
      <c r="P10">
        <v>1</v>
      </c>
      <c r="Q10">
        <v>0</v>
      </c>
      <c r="R10">
        <v>0.5</v>
      </c>
      <c r="S10">
        <v>0.5</v>
      </c>
      <c r="T10">
        <v>0.5</v>
      </c>
      <c r="U10" s="122" t="s">
        <v>485</v>
      </c>
    </row>
    <row customHeight="1" ht="14.25" r="11" spans="1:21" x14ac:dyDescent="0.25">
      <c r="A11" s="86" t="s">
        <v>431</v>
      </c>
      <c r="B11" t="s">
        <v>331</v>
      </c>
      <c r="C11" t="s">
        <v>581</v>
      </c>
      <c r="D11" s="52" t="s">
        <v>582</v>
      </c>
      <c r="E11" s="85">
        <v>20</v>
      </c>
      <c r="F11" s="80">
        <v>2763097.44</v>
      </c>
      <c r="G11" s="79">
        <f si="2" t="shared"/>
        <v>138154.872</v>
      </c>
      <c r="H11" s="54">
        <f ref="H11:H16" si="3" t="shared">SUM(I11:T11)</f>
        <v>3</v>
      </c>
      <c r="I11">
        <v>0.5</v>
      </c>
      <c r="J11">
        <v>0.5</v>
      </c>
      <c r="K11">
        <v>0</v>
      </c>
      <c r="L11">
        <v>0</v>
      </c>
      <c r="M11">
        <v>0</v>
      </c>
      <c r="N11">
        <v>0</v>
      </c>
      <c r="O11">
        <v>1</v>
      </c>
      <c r="P11">
        <v>0.5</v>
      </c>
      <c r="Q11">
        <v>0</v>
      </c>
      <c r="R11">
        <v>0</v>
      </c>
      <c r="S11">
        <v>0</v>
      </c>
      <c r="T11">
        <v>0.5</v>
      </c>
      <c r="U11" s="122" t="s">
        <v>485</v>
      </c>
    </row>
    <row customHeight="1" ht="14.25" r="12" spans="1:21" x14ac:dyDescent="0.25">
      <c r="A12" s="86" t="s">
        <v>431</v>
      </c>
      <c r="B12" t="s">
        <v>331</v>
      </c>
      <c r="C12" t="s">
        <v>583</v>
      </c>
      <c r="D12" s="52" t="s">
        <v>584</v>
      </c>
      <c r="E12" s="85">
        <v>0</v>
      </c>
      <c r="F12" s="80">
        <v>2049896</v>
      </c>
      <c r="G12" s="119" t="s">
        <v>546</v>
      </c>
      <c r="H12" s="54">
        <f si="3" t="shared"/>
        <v>7.5</v>
      </c>
      <c r="I12">
        <v>0.5</v>
      </c>
      <c r="J12">
        <v>0.5</v>
      </c>
      <c r="K12">
        <v>0.5</v>
      </c>
      <c r="L12">
        <v>0.5</v>
      </c>
      <c r="M12">
        <v>0.5</v>
      </c>
      <c r="N12">
        <v>0.5</v>
      </c>
      <c r="O12">
        <v>1</v>
      </c>
      <c r="P12">
        <v>1</v>
      </c>
      <c r="Q12">
        <v>0.5</v>
      </c>
      <c r="R12">
        <v>0.5</v>
      </c>
      <c r="S12">
        <v>0.5</v>
      </c>
      <c r="T12">
        <v>1</v>
      </c>
      <c r="U12" s="122" t="s">
        <v>485</v>
      </c>
    </row>
    <row customHeight="1" ht="14.25" r="13" spans="1:21" x14ac:dyDescent="0.25">
      <c r="A13" s="86" t="s">
        <v>431</v>
      </c>
      <c r="B13" t="s">
        <v>331</v>
      </c>
      <c r="C13" t="s">
        <v>585</v>
      </c>
      <c r="D13" s="52" t="s">
        <v>586</v>
      </c>
      <c r="E13" s="85">
        <v>270</v>
      </c>
      <c r="F13" s="120" t="s">
        <v>587</v>
      </c>
      <c r="G13" s="79">
        <f si="2" t="shared"/>
        <v>35682.844444444447</v>
      </c>
      <c r="H13" s="54">
        <f si="3" t="shared"/>
        <v>9.5</v>
      </c>
      <c r="I13">
        <v>0.5</v>
      </c>
      <c r="J13">
        <v>1</v>
      </c>
      <c r="K13">
        <v>0.5</v>
      </c>
      <c r="L13">
        <v>0.5</v>
      </c>
      <c r="M13">
        <v>1</v>
      </c>
      <c r="N13">
        <v>0.5</v>
      </c>
      <c r="O13">
        <v>1.5</v>
      </c>
      <c r="P13">
        <v>0.5</v>
      </c>
      <c r="Q13">
        <v>0.5</v>
      </c>
      <c r="R13">
        <v>0.5</v>
      </c>
      <c r="S13">
        <v>0.5</v>
      </c>
      <c r="T13">
        <v>2</v>
      </c>
      <c r="U13" s="122" t="s">
        <v>485</v>
      </c>
    </row>
    <row customHeight="1" ht="14.25" r="14" spans="1:21" x14ac:dyDescent="0.25">
      <c r="A14" t="s">
        <v>545</v>
      </c>
      <c r="B14" t="s">
        <v>331</v>
      </c>
      <c r="C14" s="21" t="s">
        <v>588</v>
      </c>
      <c r="D14" s="118" t="s">
        <v>589</v>
      </c>
      <c r="E14" s="85">
        <v>27</v>
      </c>
      <c r="F14" s="80">
        <v>1696264.16</v>
      </c>
      <c r="G14" s="79">
        <f si="2" t="shared"/>
        <v>62824.598518518513</v>
      </c>
      <c r="H14" s="54">
        <f si="3" t="shared"/>
        <v>9.5</v>
      </c>
      <c r="I14">
        <v>0.5</v>
      </c>
      <c r="J14">
        <v>1</v>
      </c>
      <c r="K14">
        <v>1</v>
      </c>
      <c r="L14">
        <v>0.5</v>
      </c>
      <c r="M14">
        <v>1</v>
      </c>
      <c r="N14">
        <v>1</v>
      </c>
      <c r="O14">
        <v>1.5</v>
      </c>
      <c r="P14">
        <v>0.5</v>
      </c>
      <c r="Q14">
        <v>0.5</v>
      </c>
      <c r="R14">
        <v>0.5</v>
      </c>
      <c r="S14">
        <v>1</v>
      </c>
      <c r="T14">
        <v>0.5</v>
      </c>
      <c r="U14" s="122" t="s">
        <v>485</v>
      </c>
    </row>
    <row customHeight="1" ht="14.25" r="15" spans="1:21" x14ac:dyDescent="0.25">
      <c r="A15" t="s">
        <v>545</v>
      </c>
      <c r="B15" t="s">
        <v>331</v>
      </c>
      <c r="C15" t="s">
        <v>590</v>
      </c>
      <c r="D15" s="52" t="s">
        <v>591</v>
      </c>
      <c r="E15" s="85">
        <v>10</v>
      </c>
      <c r="F15" s="80">
        <v>1824822.8</v>
      </c>
      <c r="G15" s="79">
        <f si="2" t="shared"/>
        <v>182482.28</v>
      </c>
      <c r="H15" s="54">
        <f si="3" t="shared"/>
        <v>7.5</v>
      </c>
      <c r="I15">
        <v>0.5</v>
      </c>
      <c r="J15">
        <v>1</v>
      </c>
      <c r="K15">
        <v>0.5</v>
      </c>
      <c r="L15">
        <v>0.5</v>
      </c>
      <c r="M15">
        <v>0.5</v>
      </c>
      <c r="N15">
        <v>0.5</v>
      </c>
      <c r="O15">
        <v>1</v>
      </c>
      <c r="P15">
        <v>0.5</v>
      </c>
      <c r="Q15">
        <v>0.5</v>
      </c>
      <c r="R15">
        <v>0.5</v>
      </c>
      <c r="S15">
        <v>1</v>
      </c>
      <c r="T15">
        <v>0.5</v>
      </c>
      <c r="U15" s="122" t="s">
        <v>485</v>
      </c>
    </row>
    <row r="16" spans="1:21" x14ac:dyDescent="0.25">
      <c r="A16" t="s">
        <v>608</v>
      </c>
      <c r="B16" t="s">
        <v>331</v>
      </c>
      <c r="C16" t="s">
        <v>592</v>
      </c>
      <c r="D16" s="52" t="s">
        <v>593</v>
      </c>
      <c r="E16" s="85">
        <v>96</v>
      </c>
      <c r="F16" s="80">
        <v>2244596</v>
      </c>
      <c r="G16" s="79">
        <f si="2" t="shared"/>
        <v>23381.208333333332</v>
      </c>
      <c r="H16" s="54">
        <f si="3" t="shared"/>
        <v>4.5</v>
      </c>
      <c r="I16">
        <v>0.5</v>
      </c>
      <c r="J16">
        <v>0</v>
      </c>
      <c r="K16">
        <v>0</v>
      </c>
      <c r="L16">
        <v>0</v>
      </c>
      <c r="M16">
        <v>0</v>
      </c>
      <c r="N16">
        <v>0.5</v>
      </c>
      <c r="O16">
        <v>1</v>
      </c>
      <c r="P16">
        <v>1</v>
      </c>
      <c r="Q16">
        <v>0.5</v>
      </c>
      <c r="R16">
        <v>0</v>
      </c>
      <c r="S16">
        <v>0.5</v>
      </c>
      <c r="T16">
        <v>0.5</v>
      </c>
      <c r="U16" s="122" t="s">
        <v>485</v>
      </c>
    </row>
    <row r="17" spans="1:21" x14ac:dyDescent="0.25">
      <c r="A17" s="86" t="s">
        <v>609</v>
      </c>
      <c r="B17" t="s">
        <v>318</v>
      </c>
      <c r="C17" t="s">
        <v>562</v>
      </c>
      <c r="D17" s="52" t="s">
        <v>561</v>
      </c>
      <c r="E17" s="114">
        <v>200</v>
      </c>
      <c r="F17" s="80">
        <v>6381744.6399999997</v>
      </c>
      <c r="G17" s="79">
        <f>F17/E17</f>
        <v>31908.723199999997</v>
      </c>
      <c r="H17" s="54">
        <f>SUM(I17:T17)</f>
        <v>4.5</v>
      </c>
      <c r="I17">
        <v>1</v>
      </c>
      <c r="J17">
        <v>0.5</v>
      </c>
      <c r="K17">
        <v>0</v>
      </c>
      <c r="L17">
        <v>0.5</v>
      </c>
      <c r="M17">
        <v>0</v>
      </c>
      <c r="N17">
        <v>0.5</v>
      </c>
      <c r="O17">
        <v>0.5</v>
      </c>
      <c r="P17">
        <v>0.5</v>
      </c>
      <c r="Q17">
        <v>0.5</v>
      </c>
      <c r="R17">
        <v>0.5</v>
      </c>
      <c r="S17">
        <v>0</v>
      </c>
      <c r="T17">
        <v>0</v>
      </c>
      <c r="U17" s="122" t="s">
        <v>484</v>
      </c>
    </row>
    <row r="18" spans="1:21" x14ac:dyDescent="0.25">
      <c r="A18" s="86" t="s">
        <v>609</v>
      </c>
      <c r="B18" t="s">
        <v>318</v>
      </c>
      <c r="C18" t="s">
        <v>560</v>
      </c>
      <c r="D18" s="52" t="s">
        <v>559</v>
      </c>
      <c r="E18" s="114">
        <v>10</v>
      </c>
      <c r="F18" s="80">
        <v>1657569.6</v>
      </c>
      <c r="G18" s="79">
        <f>F18/E18</f>
        <v>165756.96000000002</v>
      </c>
      <c r="H18" s="54">
        <f>SUM(I18:T18)</f>
        <v>4</v>
      </c>
      <c r="I18">
        <v>0.5</v>
      </c>
      <c r="J18">
        <v>0.5</v>
      </c>
      <c r="K18">
        <v>0.5</v>
      </c>
      <c r="L18">
        <v>0.5</v>
      </c>
      <c r="M18">
        <v>0</v>
      </c>
      <c r="N18">
        <v>0</v>
      </c>
      <c r="O18">
        <v>0</v>
      </c>
      <c r="P18">
        <v>1</v>
      </c>
      <c r="Q18">
        <v>0.5</v>
      </c>
      <c r="R18">
        <v>0.5</v>
      </c>
      <c r="S18">
        <v>0</v>
      </c>
      <c r="T18">
        <v>0</v>
      </c>
      <c r="U18" s="122" t="s">
        <v>484</v>
      </c>
    </row>
    <row r="19" spans="1:21" x14ac:dyDescent="0.25">
      <c r="A19" s="86" t="s">
        <v>428</v>
      </c>
      <c r="B19" t="s">
        <v>318</v>
      </c>
      <c r="C19" t="s">
        <v>558</v>
      </c>
      <c r="D19" s="52" t="s">
        <v>557</v>
      </c>
      <c r="E19" s="114">
        <v>220</v>
      </c>
      <c r="F19" s="80">
        <v>3363944</v>
      </c>
      <c r="G19" s="79">
        <f>F19/E19</f>
        <v>15290.654545454545</v>
      </c>
      <c r="H19" s="54">
        <f>SUM(I19:T19)</f>
        <v>3.5</v>
      </c>
      <c r="I19">
        <v>0</v>
      </c>
      <c r="J19">
        <v>0.5</v>
      </c>
      <c r="K19">
        <v>1</v>
      </c>
      <c r="L19">
        <v>0.5</v>
      </c>
      <c r="M19">
        <v>0</v>
      </c>
      <c r="N19">
        <v>0</v>
      </c>
      <c r="O19">
        <v>0</v>
      </c>
      <c r="P19">
        <v>0.5</v>
      </c>
      <c r="Q19">
        <v>0.5</v>
      </c>
      <c r="R19">
        <v>0.5</v>
      </c>
      <c r="S19">
        <v>0</v>
      </c>
      <c r="T19">
        <v>0</v>
      </c>
      <c r="U19" s="122" t="s">
        <v>484</v>
      </c>
    </row>
    <row r="20" spans="1:21" x14ac:dyDescent="0.25">
      <c r="A20" s="86" t="s">
        <v>428</v>
      </c>
      <c r="B20" t="s">
        <v>318</v>
      </c>
      <c r="C20" t="s">
        <v>556</v>
      </c>
      <c r="D20" s="52" t="s">
        <v>555</v>
      </c>
      <c r="E20" s="114">
        <v>146</v>
      </c>
      <c r="F20" s="80">
        <v>7514314.7999999998</v>
      </c>
      <c r="G20" s="79">
        <f>F20/E20</f>
        <v>51467.909589041097</v>
      </c>
      <c r="H20" s="54">
        <f>SUM(I20:T20)</f>
        <v>3</v>
      </c>
      <c r="I20">
        <v>0.5</v>
      </c>
      <c r="J20">
        <v>0</v>
      </c>
      <c r="K20">
        <v>0.5</v>
      </c>
      <c r="L20">
        <v>0</v>
      </c>
      <c r="M20">
        <v>0</v>
      </c>
      <c r="N20">
        <v>0.5</v>
      </c>
      <c r="O20">
        <v>0.5</v>
      </c>
      <c r="P20">
        <v>0.5</v>
      </c>
      <c r="Q20">
        <v>0</v>
      </c>
      <c r="R20">
        <v>0</v>
      </c>
      <c r="S20">
        <v>0</v>
      </c>
      <c r="T20">
        <v>0.5</v>
      </c>
      <c r="U20" s="122" t="s">
        <v>484</v>
      </c>
    </row>
    <row r="21" spans="1:21" x14ac:dyDescent="0.25">
      <c r="A21" s="86" t="s">
        <v>428</v>
      </c>
      <c r="B21" t="s">
        <v>318</v>
      </c>
      <c r="C21" t="s">
        <v>554</v>
      </c>
      <c r="D21" s="52" t="s">
        <v>553</v>
      </c>
      <c r="E21" s="114">
        <v>50</v>
      </c>
      <c r="F21" s="80">
        <v>4303283</v>
      </c>
      <c r="G21" s="79">
        <f>F21/E21</f>
        <v>86065.66</v>
      </c>
      <c r="H21" s="54">
        <f>SUM(I21:T21)</f>
        <v>4.5</v>
      </c>
      <c r="I21">
        <v>1</v>
      </c>
      <c r="J21">
        <v>0.5</v>
      </c>
      <c r="K21">
        <v>0.5</v>
      </c>
      <c r="L21">
        <v>0.5</v>
      </c>
      <c r="M21">
        <v>0.5</v>
      </c>
      <c r="N21">
        <v>0.5</v>
      </c>
      <c r="O21">
        <v>0</v>
      </c>
      <c r="P21">
        <v>0.5</v>
      </c>
      <c r="Q21">
        <v>0</v>
      </c>
      <c r="R21">
        <v>0</v>
      </c>
      <c r="S21">
        <v>0</v>
      </c>
      <c r="T21">
        <v>0.5</v>
      </c>
      <c r="U21" s="122" t="s">
        <v>484</v>
      </c>
    </row>
    <row r="22" spans="1:21" x14ac:dyDescent="0.25">
      <c r="A22" s="86" t="s">
        <v>428</v>
      </c>
      <c r="B22" t="s">
        <v>318</v>
      </c>
      <c r="C22" t="s">
        <v>594</v>
      </c>
      <c r="D22" s="52" t="s">
        <v>595</v>
      </c>
      <c r="E22" s="114">
        <v>250</v>
      </c>
      <c r="F22" s="80">
        <v>4841802.88</v>
      </c>
      <c r="G22" s="79">
        <v>19367.211520000001</v>
      </c>
      <c r="H22" s="54">
        <f ref="H22:H26" si="4" t="shared">SUM(I22:T22)</f>
        <v>2</v>
      </c>
      <c r="I22">
        <v>0.5</v>
      </c>
      <c r="J22">
        <v>0</v>
      </c>
      <c r="K22">
        <v>0</v>
      </c>
      <c r="L22">
        <v>0</v>
      </c>
      <c r="M22">
        <v>0</v>
      </c>
      <c r="N22">
        <v>0.5</v>
      </c>
      <c r="O22">
        <v>0.5</v>
      </c>
      <c r="P22">
        <v>0.5</v>
      </c>
      <c r="Q22">
        <v>0</v>
      </c>
      <c r="R22">
        <v>0</v>
      </c>
      <c r="S22">
        <v>0</v>
      </c>
      <c r="T22">
        <v>0</v>
      </c>
      <c r="U22" s="122" t="s">
        <v>485</v>
      </c>
    </row>
    <row r="23" spans="1:21" x14ac:dyDescent="0.25">
      <c r="A23" s="86" t="s">
        <v>431</v>
      </c>
      <c r="B23" t="s">
        <v>318</v>
      </c>
      <c r="C23" t="s">
        <v>596</v>
      </c>
      <c r="D23" s="52" t="s">
        <v>597</v>
      </c>
      <c r="E23" s="114">
        <v>100</v>
      </c>
      <c r="F23" s="80">
        <v>4117112.72</v>
      </c>
      <c r="G23" s="79">
        <v>41171.127200000003</v>
      </c>
      <c r="H23" s="54">
        <f si="4" t="shared"/>
        <v>0.5</v>
      </c>
      <c r="I23">
        <v>0.5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122" t="s">
        <v>485</v>
      </c>
    </row>
    <row r="24" spans="1:21" x14ac:dyDescent="0.25">
      <c r="A24" s="86" t="s">
        <v>609</v>
      </c>
      <c r="B24" t="s">
        <v>318</v>
      </c>
      <c r="C24" t="s">
        <v>598</v>
      </c>
      <c r="D24" s="52" t="s">
        <v>599</v>
      </c>
      <c r="E24" s="114">
        <v>150</v>
      </c>
      <c r="F24" s="80">
        <v>2833952</v>
      </c>
      <c r="G24" s="79">
        <v>18893.013333333332</v>
      </c>
      <c r="H24" s="54">
        <f si="4" t="shared"/>
        <v>3</v>
      </c>
      <c r="I24">
        <v>0.5</v>
      </c>
      <c r="J24">
        <v>0.5</v>
      </c>
      <c r="K24">
        <v>0</v>
      </c>
      <c r="L24">
        <v>0</v>
      </c>
      <c r="M24">
        <v>0.5</v>
      </c>
      <c r="N24">
        <v>0.5</v>
      </c>
      <c r="O24">
        <v>0</v>
      </c>
      <c r="P24">
        <v>0.5</v>
      </c>
      <c r="Q24">
        <v>0</v>
      </c>
      <c r="R24">
        <v>0</v>
      </c>
      <c r="S24">
        <v>0.5</v>
      </c>
      <c r="T24">
        <v>0</v>
      </c>
      <c r="U24" s="122" t="s">
        <v>485</v>
      </c>
    </row>
    <row r="25" spans="1:21" x14ac:dyDescent="0.25">
      <c r="A25" s="86" t="s">
        <v>428</v>
      </c>
      <c r="B25" t="s">
        <v>318</v>
      </c>
      <c r="C25" t="s">
        <v>600</v>
      </c>
      <c r="D25" s="52" t="s">
        <v>601</v>
      </c>
      <c r="E25" s="114">
        <v>125</v>
      </c>
      <c r="F25" s="80">
        <v>2596472</v>
      </c>
      <c r="G25" s="79">
        <v>20771.776000000002</v>
      </c>
      <c r="H25" s="54">
        <f si="4" t="shared"/>
        <v>6.5</v>
      </c>
      <c r="I25">
        <v>0.5</v>
      </c>
      <c r="J25">
        <v>0.5</v>
      </c>
      <c r="K25">
        <v>1</v>
      </c>
      <c r="L25">
        <v>0.5</v>
      </c>
      <c r="M25">
        <v>0.5</v>
      </c>
      <c r="N25">
        <v>0.5</v>
      </c>
      <c r="O25">
        <v>0.5</v>
      </c>
      <c r="P25">
        <v>0.5</v>
      </c>
      <c r="Q25">
        <v>0.5</v>
      </c>
      <c r="R25">
        <v>0.5</v>
      </c>
      <c r="S25">
        <v>1</v>
      </c>
      <c r="T25">
        <v>0</v>
      </c>
      <c r="U25" s="122" t="s">
        <v>485</v>
      </c>
    </row>
    <row r="26" spans="1:21" x14ac:dyDescent="0.25">
      <c r="A26" s="86" t="s">
        <v>428</v>
      </c>
      <c r="B26" t="s">
        <v>318</v>
      </c>
      <c r="C26" t="s">
        <v>602</v>
      </c>
      <c r="D26" s="52" t="s">
        <v>603</v>
      </c>
      <c r="E26" s="114">
        <v>60</v>
      </c>
      <c r="F26" s="80">
        <v>5286526</v>
      </c>
      <c r="G26" s="79">
        <v>88108.766666666663</v>
      </c>
      <c r="H26" s="54">
        <f si="4" t="shared"/>
        <v>4</v>
      </c>
      <c r="I26">
        <v>1</v>
      </c>
      <c r="J26">
        <v>0.5</v>
      </c>
      <c r="K26">
        <v>0.5</v>
      </c>
      <c r="L26">
        <v>0</v>
      </c>
      <c r="M26">
        <v>0</v>
      </c>
      <c r="N26">
        <v>0.5</v>
      </c>
      <c r="O26">
        <v>1</v>
      </c>
      <c r="P26">
        <v>0.5</v>
      </c>
      <c r="Q26">
        <v>0</v>
      </c>
      <c r="R26">
        <v>0</v>
      </c>
      <c r="S26">
        <v>0</v>
      </c>
      <c r="T26">
        <v>0</v>
      </c>
      <c r="U26" s="122" t="s">
        <v>485</v>
      </c>
    </row>
    <row r="27" spans="1:21" x14ac:dyDescent="0.25">
      <c r="A27" s="86" t="s">
        <v>428</v>
      </c>
      <c r="B27" t="s">
        <v>309</v>
      </c>
      <c r="C27" s="113" t="s">
        <v>552</v>
      </c>
      <c r="D27" s="111" t="s">
        <v>551</v>
      </c>
      <c r="E27" s="110">
        <v>400</v>
      </c>
      <c r="F27" s="80">
        <v>2861736</v>
      </c>
      <c r="G27" s="79">
        <f>F27/E27</f>
        <v>7154.34</v>
      </c>
      <c r="H27" s="54">
        <f>SUM(I27:T27)</f>
        <v>12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 s="122" t="s">
        <v>484</v>
      </c>
    </row>
    <row r="28" spans="1:21" x14ac:dyDescent="0.25">
      <c r="A28" s="86" t="s">
        <v>428</v>
      </c>
      <c r="B28" t="s">
        <v>309</v>
      </c>
      <c r="C28" s="113" t="s">
        <v>550</v>
      </c>
      <c r="D28" s="111" t="s">
        <v>549</v>
      </c>
      <c r="E28" s="110">
        <v>60</v>
      </c>
      <c r="F28" s="80">
        <v>5128360</v>
      </c>
      <c r="G28" s="79">
        <f>F28/E28</f>
        <v>85472.666666666672</v>
      </c>
      <c r="H28" s="54">
        <f>SUM(I28:T28)</f>
        <v>12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 s="122" t="s">
        <v>484</v>
      </c>
    </row>
    <row r="29" spans="1:21" x14ac:dyDescent="0.25">
      <c r="A29" s="86" t="s">
        <v>428</v>
      </c>
      <c r="B29" t="s">
        <v>309</v>
      </c>
      <c r="C29" s="112" t="s">
        <v>548</v>
      </c>
      <c r="D29" s="111" t="s">
        <v>547</v>
      </c>
      <c r="E29" s="110">
        <v>0</v>
      </c>
      <c r="F29" s="80">
        <v>3345003.36</v>
      </c>
      <c r="G29" s="79" t="s">
        <v>546</v>
      </c>
      <c r="H29" s="54">
        <f>SUM(I29:T29)</f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122" t="s">
        <v>484</v>
      </c>
    </row>
    <row r="30" spans="1:21" x14ac:dyDescent="0.25">
      <c r="A30" s="86" t="s">
        <v>428</v>
      </c>
      <c r="B30" t="s">
        <v>309</v>
      </c>
      <c r="C30" t="s">
        <v>604</v>
      </c>
      <c r="D30" s="95" t="s">
        <v>605</v>
      </c>
      <c r="E30" s="110">
        <v>50</v>
      </c>
      <c r="F30" s="80">
        <v>7323348.5999999996</v>
      </c>
      <c r="G30" s="79">
        <v>146466.97199999998</v>
      </c>
      <c r="H30" s="54">
        <f ref="H30:H31" si="5" t="shared">SUM(I30:T30)</f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122" t="s">
        <v>485</v>
      </c>
    </row>
    <row r="31" spans="1:21" x14ac:dyDescent="0.25">
      <c r="A31" s="86" t="s">
        <v>428</v>
      </c>
      <c r="B31" t="s">
        <v>309</v>
      </c>
      <c r="C31" t="s">
        <v>606</v>
      </c>
      <c r="D31" s="82" t="s">
        <v>607</v>
      </c>
      <c r="E31" s="110">
        <v>0</v>
      </c>
      <c r="F31" s="80">
        <v>750834</v>
      </c>
      <c r="G31" s="121" t="s">
        <v>546</v>
      </c>
      <c r="H31" s="54">
        <f si="5" t="shared"/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22" t="s">
        <v>485</v>
      </c>
    </row>
    <row customFormat="1" r="32" s="141" spans="1:21" x14ac:dyDescent="0.25">
      <c r="H32" s="142" t="s">
        <v>780</v>
      </c>
      <c r="I32" s="141">
        <f>SUM(I2:I31)</f>
        <v>20</v>
      </c>
      <c r="J32" s="141">
        <f ref="J32:T32" si="6" t="shared">SUM(J2:J31)</f>
        <v>18</v>
      </c>
      <c r="K32" s="141">
        <f si="6" t="shared"/>
        <v>14.5</v>
      </c>
      <c r="L32" s="141">
        <f si="6" t="shared"/>
        <v>14.5</v>
      </c>
      <c r="M32" s="141">
        <f si="6" t="shared"/>
        <v>12</v>
      </c>
      <c r="N32" s="141">
        <f si="6" t="shared"/>
        <v>15.5</v>
      </c>
      <c r="O32" s="141">
        <f si="6" t="shared"/>
        <v>17.5</v>
      </c>
      <c r="P32" s="141">
        <f si="6" t="shared"/>
        <v>17.5</v>
      </c>
      <c r="Q32" s="141">
        <f si="6" t="shared"/>
        <v>11.5</v>
      </c>
      <c r="R32" s="141">
        <f si="6" t="shared"/>
        <v>9.5</v>
      </c>
      <c r="S32" s="141">
        <f si="6" t="shared"/>
        <v>9.5</v>
      </c>
      <c r="T32" s="141">
        <f si="6" t="shared"/>
        <v>10.5</v>
      </c>
      <c r="U32" s="142"/>
    </row>
    <row customFormat="1" r="33" s="141" spans="8:21" x14ac:dyDescent="0.25">
      <c r="H33" s="142" t="s">
        <v>701</v>
      </c>
      <c r="I33" s="141">
        <f>I32/30</f>
        <v>0.66666666666666663</v>
      </c>
      <c r="J33" s="141">
        <f ref="J33:T33" si="7" t="shared">J32/30</f>
        <v>0.6</v>
      </c>
      <c r="K33" s="141">
        <f si="7" t="shared"/>
        <v>0.48333333333333334</v>
      </c>
      <c r="L33" s="141">
        <f si="7" t="shared"/>
        <v>0.48333333333333334</v>
      </c>
      <c r="M33" s="141">
        <f si="7" t="shared"/>
        <v>0.4</v>
      </c>
      <c r="N33" s="141">
        <f si="7" t="shared"/>
        <v>0.51666666666666672</v>
      </c>
      <c r="O33" s="141">
        <f si="7" t="shared"/>
        <v>0.58333333333333337</v>
      </c>
      <c r="P33" s="141">
        <f si="7" t="shared"/>
        <v>0.58333333333333337</v>
      </c>
      <c r="Q33" s="141">
        <f si="7" t="shared"/>
        <v>0.38333333333333336</v>
      </c>
      <c r="R33" s="141">
        <f si="7" t="shared"/>
        <v>0.31666666666666665</v>
      </c>
      <c r="S33" s="141">
        <f si="7" t="shared"/>
        <v>0.31666666666666665</v>
      </c>
      <c r="T33" s="141">
        <f si="7" t="shared"/>
        <v>0.35</v>
      </c>
      <c r="U33" s="142"/>
    </row>
  </sheetData>
  <autoFilter ref="A1:AK31"/>
  <pageMargins bottom="0.78740157499999996" footer="0.3" header="0.3" left="0.7" right="0.7" top="0.78740157499999996"/>
  <pageSetup orientation="portrait" paperSize="9" r:id="rId1" verticalDpi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filterMode="1"/>
  <dimension ref="A1:U101"/>
  <sheetViews>
    <sheetView workbookViewId="0">
      <pane activePane="bottomLeft" state="frozen" topLeftCell="A2" ySplit="1"/>
      <selection activeCell="Q1" sqref="Q1"/>
      <selection activeCell="I33" pane="bottomLeft" sqref="I33"/>
    </sheetView>
  </sheetViews>
  <sheetFormatPr defaultRowHeight="15" x14ac:dyDescent="0.25"/>
  <cols>
    <col min="3" max="3" customWidth="true" width="27.140625" collapsed="false"/>
    <col min="4" max="4" customWidth="true" width="25.28515625" collapsed="false"/>
    <col min="6" max="6" customWidth="true" width="16.5703125" collapsed="false"/>
    <col min="7" max="7" customWidth="true" width="14.7109375" collapsed="false"/>
    <col min="8" max="8" style="172" width="9.140625" collapsed="false"/>
  </cols>
  <sheetData>
    <row ht="52.5" r="1" spans="1:21" x14ac:dyDescent="0.25">
      <c r="A1" s="93" t="s">
        <v>479</v>
      </c>
      <c r="B1" s="93" t="s">
        <v>480</v>
      </c>
      <c r="C1" s="93" t="s">
        <v>358</v>
      </c>
      <c r="D1" s="53" t="s">
        <v>357</v>
      </c>
      <c r="E1" s="93" t="s">
        <v>356</v>
      </c>
      <c r="F1" s="93" t="s">
        <v>355</v>
      </c>
      <c r="G1" s="93" t="s">
        <v>354</v>
      </c>
      <c r="H1" s="178" t="s">
        <v>18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</row>
    <row hidden="1" r="2" spans="1:21" x14ac:dyDescent="0.25">
      <c r="A2" t="s">
        <v>608</v>
      </c>
      <c r="B2" t="s">
        <v>331</v>
      </c>
      <c r="C2" t="s">
        <v>1154</v>
      </c>
      <c r="D2" s="52" t="s">
        <v>1153</v>
      </c>
      <c r="E2" s="124" t="s">
        <v>843</v>
      </c>
      <c r="F2" s="80">
        <v>1906809.2</v>
      </c>
      <c r="G2" s="79">
        <f ref="G2:G33" si="0" t="shared">F2/E2</f>
        <v>635603.06666666665</v>
      </c>
      <c r="H2" s="129">
        <f>SUM(I2:T2)</f>
        <v>12</v>
      </c>
      <c r="I2">
        <v>2</v>
      </c>
      <c r="J2">
        <v>1</v>
      </c>
      <c r="K2">
        <v>0.5</v>
      </c>
      <c r="L2">
        <v>1</v>
      </c>
      <c r="M2">
        <v>0.5</v>
      </c>
      <c r="N2">
        <v>1</v>
      </c>
      <c r="O2">
        <v>1.5</v>
      </c>
      <c r="P2">
        <v>2</v>
      </c>
      <c r="Q2">
        <v>0.5</v>
      </c>
      <c r="R2">
        <v>1</v>
      </c>
      <c r="S2">
        <v>0.5</v>
      </c>
      <c r="T2">
        <v>0.5</v>
      </c>
      <c r="U2" s="141"/>
    </row>
    <row r="3" spans="1:21" x14ac:dyDescent="0.25">
      <c r="A3" t="s">
        <v>545</v>
      </c>
      <c r="B3" t="s">
        <v>331</v>
      </c>
      <c r="C3" t="s">
        <v>1152</v>
      </c>
      <c r="D3" s="55" t="s">
        <v>1151</v>
      </c>
      <c r="E3" s="124" t="s">
        <v>844</v>
      </c>
      <c r="F3" s="80">
        <v>3755326.4</v>
      </c>
      <c r="G3" s="79">
        <f si="0" t="shared"/>
        <v>938831.6</v>
      </c>
      <c r="H3" s="130">
        <f>SUM(I3:T3)</f>
        <v>11.5</v>
      </c>
      <c r="I3">
        <v>1</v>
      </c>
      <c r="J3">
        <v>1</v>
      </c>
      <c r="K3">
        <v>1.5</v>
      </c>
      <c r="L3">
        <v>1</v>
      </c>
      <c r="M3">
        <v>1.5</v>
      </c>
      <c r="N3">
        <v>1</v>
      </c>
      <c r="O3">
        <v>0.5</v>
      </c>
      <c r="P3">
        <v>2</v>
      </c>
      <c r="Q3">
        <v>0.5</v>
      </c>
      <c r="R3">
        <v>1</v>
      </c>
      <c r="S3">
        <v>0.5</v>
      </c>
      <c r="T3">
        <v>0</v>
      </c>
      <c r="U3" s="141"/>
    </row>
    <row hidden="1" r="4" spans="1:21" x14ac:dyDescent="0.25">
      <c r="A4" s="86" t="s">
        <v>431</v>
      </c>
      <c r="B4" t="s">
        <v>331</v>
      </c>
      <c r="C4" t="s">
        <v>1138</v>
      </c>
      <c r="D4" s="52" t="s">
        <v>1150</v>
      </c>
      <c r="E4" s="124" t="s">
        <v>1060</v>
      </c>
      <c r="F4" s="80">
        <v>2577570.81</v>
      </c>
      <c r="G4" s="79">
        <f si="0" t="shared"/>
        <v>368224.40142857144</v>
      </c>
      <c r="H4" s="175" t="s">
        <v>1149</v>
      </c>
      <c r="U4" s="131"/>
    </row>
    <row hidden="1" r="5" spans="1:21" x14ac:dyDescent="0.25">
      <c r="A5" s="176" t="s">
        <v>993</v>
      </c>
      <c r="B5" t="s">
        <v>331</v>
      </c>
      <c r="C5" t="s">
        <v>1129</v>
      </c>
      <c r="D5" s="148" t="s">
        <v>1148</v>
      </c>
      <c r="E5" s="124" t="s">
        <v>734</v>
      </c>
      <c r="F5" s="80">
        <v>4711716.4000000004</v>
      </c>
      <c r="G5" s="79">
        <f si="0" t="shared"/>
        <v>196321.51666666669</v>
      </c>
      <c r="H5" s="129">
        <f>SUM(I5:T5)</f>
        <v>14</v>
      </c>
      <c r="I5">
        <v>1</v>
      </c>
      <c r="J5">
        <v>1.5</v>
      </c>
      <c r="K5">
        <v>1</v>
      </c>
      <c r="L5">
        <v>1</v>
      </c>
      <c r="M5">
        <v>1</v>
      </c>
      <c r="N5">
        <v>1</v>
      </c>
      <c r="O5">
        <v>2</v>
      </c>
      <c r="P5">
        <v>2</v>
      </c>
      <c r="Q5">
        <v>0.5</v>
      </c>
      <c r="R5">
        <v>1.5</v>
      </c>
      <c r="S5">
        <v>1</v>
      </c>
      <c r="T5">
        <v>0.5</v>
      </c>
      <c r="U5" s="141"/>
    </row>
    <row hidden="1" r="6" spans="1:21" x14ac:dyDescent="0.25">
      <c r="A6" s="86" t="s">
        <v>431</v>
      </c>
      <c r="B6" t="s">
        <v>331</v>
      </c>
      <c r="C6" s="112" t="s">
        <v>1147</v>
      </c>
      <c r="D6" s="52" t="s">
        <v>1146</v>
      </c>
      <c r="E6" s="124" t="s">
        <v>843</v>
      </c>
      <c r="F6" s="80">
        <v>5081380</v>
      </c>
      <c r="G6" s="79">
        <f si="0" t="shared"/>
        <v>1693793.3333333333</v>
      </c>
      <c r="H6" s="175" t="s">
        <v>1145</v>
      </c>
      <c r="U6" s="131"/>
    </row>
    <row hidden="1" r="7" spans="1:21" x14ac:dyDescent="0.25">
      <c r="A7" s="86" t="s">
        <v>431</v>
      </c>
      <c r="B7" t="s">
        <v>331</v>
      </c>
      <c r="C7" s="112" t="s">
        <v>1144</v>
      </c>
      <c r="D7" s="52" t="s">
        <v>1143</v>
      </c>
      <c r="E7" s="124" t="s">
        <v>843</v>
      </c>
      <c r="F7" s="80">
        <v>4891644.5999999996</v>
      </c>
      <c r="G7" s="79">
        <f si="0" t="shared"/>
        <v>1630548.2</v>
      </c>
      <c r="H7" s="175" t="s">
        <v>1078</v>
      </c>
      <c r="U7" s="131"/>
    </row>
    <row r="8" spans="1:21" x14ac:dyDescent="0.25">
      <c r="A8" t="s">
        <v>439</v>
      </c>
      <c r="B8" t="s">
        <v>331</v>
      </c>
      <c r="C8" t="s">
        <v>1142</v>
      </c>
      <c r="D8" s="55" t="s">
        <v>1141</v>
      </c>
      <c r="E8" s="124" t="s">
        <v>866</v>
      </c>
      <c r="F8" s="80">
        <v>4682641.2</v>
      </c>
      <c r="G8" s="79">
        <f si="0" t="shared"/>
        <v>390220.10000000003</v>
      </c>
      <c r="H8" s="130">
        <f>SUM(I8:T8)</f>
        <v>15</v>
      </c>
      <c r="I8">
        <v>2</v>
      </c>
      <c r="J8">
        <v>1.5</v>
      </c>
      <c r="K8">
        <v>1</v>
      </c>
      <c r="L8">
        <v>1</v>
      </c>
      <c r="M8">
        <v>1</v>
      </c>
      <c r="N8">
        <v>1</v>
      </c>
      <c r="O8">
        <v>1.5</v>
      </c>
      <c r="P8">
        <v>2</v>
      </c>
      <c r="Q8">
        <v>1</v>
      </c>
      <c r="R8">
        <v>1.5</v>
      </c>
      <c r="S8">
        <v>1</v>
      </c>
      <c r="T8">
        <v>0.5</v>
      </c>
      <c r="U8" s="177"/>
    </row>
    <row r="9" spans="1:21" x14ac:dyDescent="0.25">
      <c r="A9" t="s">
        <v>439</v>
      </c>
      <c r="B9" t="s">
        <v>331</v>
      </c>
      <c r="C9" t="s">
        <v>1140</v>
      </c>
      <c r="D9" s="52" t="s">
        <v>1139</v>
      </c>
      <c r="E9" s="124" t="s">
        <v>844</v>
      </c>
      <c r="F9" s="80">
        <v>2742320</v>
      </c>
      <c r="G9" s="79">
        <f si="0" t="shared"/>
        <v>685580</v>
      </c>
      <c r="H9" s="130">
        <f>SUM(I9:T9)</f>
        <v>10.5</v>
      </c>
      <c r="I9">
        <v>1</v>
      </c>
      <c r="J9">
        <v>1</v>
      </c>
      <c r="K9">
        <v>1.5</v>
      </c>
      <c r="L9">
        <v>0.5</v>
      </c>
      <c r="M9">
        <v>0.5</v>
      </c>
      <c r="N9">
        <v>1</v>
      </c>
      <c r="O9">
        <v>0.5</v>
      </c>
      <c r="P9">
        <v>2</v>
      </c>
      <c r="Q9">
        <v>0.5</v>
      </c>
      <c r="R9">
        <v>1</v>
      </c>
      <c r="S9">
        <v>1</v>
      </c>
      <c r="T9">
        <v>0</v>
      </c>
      <c r="U9" s="177"/>
    </row>
    <row r="10" spans="1:21" x14ac:dyDescent="0.25">
      <c r="A10" t="s">
        <v>439</v>
      </c>
      <c r="B10" t="s">
        <v>331</v>
      </c>
      <c r="C10" t="s">
        <v>1138</v>
      </c>
      <c r="D10" s="55" t="s">
        <v>1137</v>
      </c>
      <c r="E10" s="124" t="s">
        <v>863</v>
      </c>
      <c r="F10" s="80">
        <v>2438090.04</v>
      </c>
      <c r="G10" s="79">
        <f si="0" t="shared"/>
        <v>487618.00800000003</v>
      </c>
      <c r="H10" s="130">
        <f>SUM(I10:T10)</f>
        <v>13</v>
      </c>
      <c r="I10">
        <v>2</v>
      </c>
      <c r="J10">
        <v>1.5</v>
      </c>
      <c r="K10">
        <v>0.5</v>
      </c>
      <c r="L10">
        <v>0.5</v>
      </c>
      <c r="M10">
        <v>1</v>
      </c>
      <c r="N10">
        <v>1</v>
      </c>
      <c r="O10">
        <v>2</v>
      </c>
      <c r="P10">
        <v>2</v>
      </c>
      <c r="Q10">
        <v>0.5</v>
      </c>
      <c r="R10">
        <v>1</v>
      </c>
      <c r="S10">
        <v>0.5</v>
      </c>
      <c r="T10">
        <v>0.5</v>
      </c>
      <c r="U10" s="177"/>
    </row>
    <row r="11" spans="1:21" x14ac:dyDescent="0.25">
      <c r="A11" t="s">
        <v>439</v>
      </c>
      <c r="B11" t="s">
        <v>331</v>
      </c>
      <c r="C11" t="s">
        <v>1136</v>
      </c>
      <c r="D11" s="52" t="s">
        <v>1135</v>
      </c>
      <c r="E11" s="124" t="s">
        <v>962</v>
      </c>
      <c r="F11" s="80">
        <v>5080568</v>
      </c>
      <c r="G11" s="79">
        <f si="0" t="shared"/>
        <v>846761.33333333337</v>
      </c>
      <c r="H11" s="130">
        <f>SUM(I11:T11)</f>
        <v>11</v>
      </c>
      <c r="I11">
        <v>1</v>
      </c>
      <c r="J11">
        <v>1</v>
      </c>
      <c r="K11">
        <v>1.5</v>
      </c>
      <c r="L11">
        <v>0.5</v>
      </c>
      <c r="M11">
        <v>0.5</v>
      </c>
      <c r="N11">
        <v>1</v>
      </c>
      <c r="O11">
        <v>0.5</v>
      </c>
      <c r="P11">
        <v>2</v>
      </c>
      <c r="Q11">
        <v>1</v>
      </c>
      <c r="R11">
        <v>1</v>
      </c>
      <c r="S11">
        <v>0.5</v>
      </c>
      <c r="T11">
        <v>0.5</v>
      </c>
      <c r="U11" s="177"/>
    </row>
    <row hidden="1" r="12" spans="1:21" x14ac:dyDescent="0.25">
      <c r="A12" s="86" t="s">
        <v>431</v>
      </c>
      <c r="B12" t="s">
        <v>331</v>
      </c>
      <c r="C12" s="112" t="s">
        <v>1134</v>
      </c>
      <c r="D12" s="52" t="s">
        <v>1133</v>
      </c>
      <c r="E12" s="124" t="s">
        <v>844</v>
      </c>
      <c r="F12" s="80">
        <v>4779107.2</v>
      </c>
      <c r="G12" s="79">
        <f si="0" t="shared"/>
        <v>1194776.8</v>
      </c>
      <c r="H12" s="129">
        <f>SUM(I12:T12)</f>
        <v>4.5</v>
      </c>
      <c r="I12" s="134">
        <v>1</v>
      </c>
      <c r="J12">
        <v>0.5</v>
      </c>
      <c r="K12">
        <v>0.5</v>
      </c>
      <c r="L12">
        <v>0</v>
      </c>
      <c r="M12">
        <v>0</v>
      </c>
      <c r="N12">
        <v>0.5</v>
      </c>
      <c r="O12">
        <v>0</v>
      </c>
      <c r="P12">
        <v>1.5</v>
      </c>
      <c r="Q12">
        <v>0</v>
      </c>
      <c r="R12">
        <v>0.5</v>
      </c>
      <c r="S12">
        <v>0</v>
      </c>
      <c r="T12">
        <v>0</v>
      </c>
    </row>
    <row hidden="1" r="13" spans="1:21" x14ac:dyDescent="0.25">
      <c r="A13" s="86" t="s">
        <v>431</v>
      </c>
      <c r="B13" t="s">
        <v>331</v>
      </c>
      <c r="C13" s="112" t="s">
        <v>1132</v>
      </c>
      <c r="D13" s="52" t="s">
        <v>1131</v>
      </c>
      <c r="E13" s="124" t="s">
        <v>844</v>
      </c>
      <c r="F13" s="80">
        <v>5453160</v>
      </c>
      <c r="G13" s="79">
        <f si="0" t="shared"/>
        <v>1363290</v>
      </c>
      <c r="H13" s="175" t="s">
        <v>1130</v>
      </c>
    </row>
    <row hidden="1" r="14" spans="1:21" x14ac:dyDescent="0.25">
      <c r="A14" s="86" t="s">
        <v>431</v>
      </c>
      <c r="B14" t="s">
        <v>331</v>
      </c>
      <c r="C14" s="112" t="s">
        <v>1129</v>
      </c>
      <c r="D14" s="52" t="s">
        <v>1128</v>
      </c>
      <c r="E14" s="124" t="s">
        <v>734</v>
      </c>
      <c r="F14" s="80">
        <v>4644456.4000000004</v>
      </c>
      <c r="G14" s="79">
        <f si="0" t="shared"/>
        <v>193519.01666666669</v>
      </c>
      <c r="H14" s="175" t="s">
        <v>1127</v>
      </c>
    </row>
    <row hidden="1" r="15" spans="1:21" x14ac:dyDescent="0.25">
      <c r="A15" s="176" t="s">
        <v>993</v>
      </c>
      <c r="B15" t="s">
        <v>331</v>
      </c>
      <c r="C15" t="s">
        <v>1126</v>
      </c>
      <c r="D15" s="52" t="s">
        <v>1125</v>
      </c>
      <c r="E15" s="124" t="s">
        <v>977</v>
      </c>
      <c r="F15" s="80">
        <v>1139585</v>
      </c>
      <c r="G15" s="79">
        <f si="0" t="shared"/>
        <v>569792.5</v>
      </c>
      <c r="H15" s="129">
        <f>SUM(I15:T15)</f>
        <v>6</v>
      </c>
      <c r="I15">
        <v>1</v>
      </c>
      <c r="J15">
        <v>0.5</v>
      </c>
      <c r="K15">
        <v>0.5</v>
      </c>
      <c r="L15">
        <v>0.5</v>
      </c>
      <c r="M15">
        <v>0</v>
      </c>
      <c r="N15">
        <v>0.5</v>
      </c>
      <c r="O15">
        <v>0</v>
      </c>
      <c r="P15">
        <v>2</v>
      </c>
      <c r="Q15">
        <v>0</v>
      </c>
      <c r="R15">
        <v>0.5</v>
      </c>
      <c r="S15">
        <v>0.5</v>
      </c>
      <c r="T15">
        <v>0</v>
      </c>
    </row>
    <row hidden="1" r="16" spans="1:21" x14ac:dyDescent="0.25">
      <c r="A16" s="86" t="s">
        <v>431</v>
      </c>
      <c r="B16" t="s">
        <v>331</v>
      </c>
      <c r="C16" s="112" t="s">
        <v>1124</v>
      </c>
      <c r="D16" s="52" t="s">
        <v>1123</v>
      </c>
      <c r="E16" s="124" t="s">
        <v>844</v>
      </c>
      <c r="F16" s="80">
        <v>4781520</v>
      </c>
      <c r="G16" s="79">
        <f si="0" t="shared"/>
        <v>1195380</v>
      </c>
      <c r="H16" s="175" t="s">
        <v>1122</v>
      </c>
    </row>
    <row hidden="1" r="17" spans="1:20" x14ac:dyDescent="0.25">
      <c r="A17" s="86" t="s">
        <v>431</v>
      </c>
      <c r="B17" t="s">
        <v>331</v>
      </c>
      <c r="C17" t="s">
        <v>1087</v>
      </c>
      <c r="D17" s="52" t="s">
        <v>1121</v>
      </c>
      <c r="E17" s="124" t="s">
        <v>967</v>
      </c>
      <c r="F17" s="80">
        <v>5258280</v>
      </c>
      <c r="G17" s="79">
        <f si="0" t="shared"/>
        <v>525828</v>
      </c>
      <c r="H17" s="175" t="s">
        <v>1096</v>
      </c>
    </row>
    <row r="18" spans="1:20" x14ac:dyDescent="0.25">
      <c r="A18" t="s">
        <v>545</v>
      </c>
      <c r="B18" t="s">
        <v>331</v>
      </c>
      <c r="C18" t="s">
        <v>1120</v>
      </c>
      <c r="D18" s="52" t="s">
        <v>1119</v>
      </c>
      <c r="E18" s="124" t="s">
        <v>843</v>
      </c>
      <c r="F18" s="80">
        <v>3247784.8</v>
      </c>
      <c r="G18" s="79">
        <f si="0" t="shared"/>
        <v>1082594.9333333333</v>
      </c>
      <c r="H18" s="130">
        <f ref="H18:H29" si="1" t="shared">SUM(I18:T18)</f>
        <v>3</v>
      </c>
      <c r="I18">
        <v>0.5</v>
      </c>
      <c r="J18">
        <v>0.5</v>
      </c>
      <c r="K18">
        <v>0</v>
      </c>
      <c r="L18">
        <v>0</v>
      </c>
      <c r="M18">
        <v>0</v>
      </c>
      <c r="N18">
        <v>0</v>
      </c>
      <c r="O18">
        <v>0</v>
      </c>
      <c r="P18">
        <v>1.5</v>
      </c>
      <c r="Q18">
        <v>0</v>
      </c>
      <c r="R18">
        <v>0.5</v>
      </c>
      <c r="S18">
        <v>0</v>
      </c>
      <c r="T18">
        <v>0</v>
      </c>
    </row>
    <row r="19" spans="1:20" x14ac:dyDescent="0.25">
      <c r="A19" t="s">
        <v>439</v>
      </c>
      <c r="B19" t="s">
        <v>331</v>
      </c>
      <c r="C19" t="s">
        <v>1118</v>
      </c>
      <c r="D19" s="52" t="s">
        <v>1117</v>
      </c>
      <c r="E19" s="124" t="s">
        <v>863</v>
      </c>
      <c r="F19" s="80">
        <v>1097400</v>
      </c>
      <c r="G19" s="79">
        <f si="0" t="shared"/>
        <v>219480</v>
      </c>
      <c r="H19" s="130">
        <f si="1" t="shared"/>
        <v>3.5</v>
      </c>
      <c r="I19">
        <v>0.5</v>
      </c>
      <c r="J19">
        <v>0.5</v>
      </c>
      <c r="K19">
        <v>0.5</v>
      </c>
      <c r="L19">
        <v>0</v>
      </c>
      <c r="M19">
        <v>0</v>
      </c>
      <c r="N19">
        <v>0</v>
      </c>
      <c r="O19">
        <v>0</v>
      </c>
      <c r="P19">
        <v>1.5</v>
      </c>
      <c r="Q19">
        <v>0</v>
      </c>
      <c r="R19">
        <v>0.5</v>
      </c>
      <c r="S19">
        <v>0</v>
      </c>
      <c r="T19">
        <v>0</v>
      </c>
    </row>
    <row hidden="1" r="20" spans="1:20" x14ac:dyDescent="0.25">
      <c r="A20" s="86" t="s">
        <v>431</v>
      </c>
      <c r="B20" t="s">
        <v>331</v>
      </c>
      <c r="C20" s="112" t="s">
        <v>1116</v>
      </c>
      <c r="D20" s="147" t="s">
        <v>1115</v>
      </c>
      <c r="E20" s="124" t="s">
        <v>681</v>
      </c>
      <c r="F20" s="80">
        <v>4713079.7699999996</v>
      </c>
      <c r="G20" s="79">
        <f si="0" t="shared"/>
        <v>428461.79727272724</v>
      </c>
      <c r="H20" s="129">
        <f si="1" t="shared"/>
        <v>12</v>
      </c>
      <c r="I20" s="134">
        <v>1</v>
      </c>
      <c r="J20">
        <v>0.5</v>
      </c>
      <c r="K20">
        <v>0.5</v>
      </c>
      <c r="L20">
        <v>0.5</v>
      </c>
      <c r="M20">
        <v>1</v>
      </c>
      <c r="N20">
        <v>1</v>
      </c>
      <c r="O20">
        <v>2</v>
      </c>
      <c r="P20">
        <v>2</v>
      </c>
      <c r="Q20">
        <v>0.5</v>
      </c>
      <c r="R20">
        <v>0.5</v>
      </c>
      <c r="S20">
        <v>2</v>
      </c>
      <c r="T20">
        <v>0.5</v>
      </c>
    </row>
    <row r="21" spans="1:20" x14ac:dyDescent="0.25">
      <c r="A21" t="s">
        <v>439</v>
      </c>
      <c r="B21" t="s">
        <v>331</v>
      </c>
      <c r="C21" t="s">
        <v>1114</v>
      </c>
      <c r="D21" s="52" t="s">
        <v>1113</v>
      </c>
      <c r="E21" s="124" t="s">
        <v>844</v>
      </c>
      <c r="F21" s="80">
        <v>1755509.6</v>
      </c>
      <c r="G21" s="79">
        <f si="0" t="shared"/>
        <v>438877.4</v>
      </c>
      <c r="H21" s="130">
        <f si="1" t="shared"/>
        <v>6</v>
      </c>
      <c r="I21">
        <v>0.5</v>
      </c>
      <c r="J21">
        <v>1</v>
      </c>
      <c r="K21">
        <v>0.5</v>
      </c>
      <c r="L21">
        <v>0</v>
      </c>
      <c r="M21">
        <v>0.5</v>
      </c>
      <c r="N21">
        <v>0.5</v>
      </c>
      <c r="O21">
        <v>0</v>
      </c>
      <c r="P21">
        <v>1.5</v>
      </c>
      <c r="Q21">
        <v>0.5</v>
      </c>
      <c r="R21">
        <v>0.5</v>
      </c>
      <c r="S21">
        <v>0.5</v>
      </c>
      <c r="T21">
        <v>0</v>
      </c>
    </row>
    <row hidden="1" r="22" spans="1:20" x14ac:dyDescent="0.25">
      <c r="A22" s="86" t="s">
        <v>431</v>
      </c>
      <c r="B22" t="s">
        <v>331</v>
      </c>
      <c r="C22" t="s">
        <v>1112</v>
      </c>
      <c r="D22" s="52" t="s">
        <v>1111</v>
      </c>
      <c r="E22" s="124" t="s">
        <v>307</v>
      </c>
      <c r="F22" s="80">
        <v>633240</v>
      </c>
      <c r="G22" s="79">
        <f si="0" t="shared"/>
        <v>633240</v>
      </c>
      <c r="H22" s="129">
        <f si="1" t="shared"/>
        <v>5.7</v>
      </c>
      <c r="I22">
        <v>1</v>
      </c>
      <c r="J22">
        <v>0.5</v>
      </c>
      <c r="K22">
        <v>1</v>
      </c>
      <c r="L22">
        <v>0</v>
      </c>
      <c r="M22">
        <v>0</v>
      </c>
      <c r="N22">
        <v>2</v>
      </c>
      <c r="O22">
        <v>0</v>
      </c>
      <c r="P22">
        <v>1</v>
      </c>
      <c r="Q22">
        <v>0</v>
      </c>
      <c r="R22">
        <v>0.2</v>
      </c>
      <c r="S22">
        <v>0</v>
      </c>
      <c r="T22">
        <v>0</v>
      </c>
    </row>
    <row r="23" spans="1:20" x14ac:dyDescent="0.25">
      <c r="A23" t="s">
        <v>439</v>
      </c>
      <c r="B23" t="s">
        <v>331</v>
      </c>
      <c r="C23" t="s">
        <v>1110</v>
      </c>
      <c r="D23" s="55" t="s">
        <v>1109</v>
      </c>
      <c r="E23" s="124" t="s">
        <v>863</v>
      </c>
      <c r="F23" s="80">
        <v>4869169.5999999996</v>
      </c>
      <c r="G23" s="79">
        <f si="0" t="shared"/>
        <v>973833.91999999993</v>
      </c>
      <c r="H23" s="130">
        <f si="1" t="shared"/>
        <v>14</v>
      </c>
      <c r="I23">
        <v>0.5</v>
      </c>
      <c r="J23">
        <v>2</v>
      </c>
      <c r="K23">
        <v>2</v>
      </c>
      <c r="L23">
        <v>1</v>
      </c>
      <c r="M23">
        <v>1</v>
      </c>
      <c r="N23">
        <v>1.5</v>
      </c>
      <c r="O23">
        <v>1</v>
      </c>
      <c r="P23">
        <v>1.5</v>
      </c>
      <c r="Q23">
        <v>1</v>
      </c>
      <c r="R23">
        <v>1</v>
      </c>
      <c r="S23">
        <v>1</v>
      </c>
      <c r="T23">
        <v>0.5</v>
      </c>
    </row>
    <row hidden="1" r="24" spans="1:20" x14ac:dyDescent="0.25">
      <c r="A24" s="86" t="s">
        <v>431</v>
      </c>
      <c r="B24" t="s">
        <v>331</v>
      </c>
      <c r="C24" t="s">
        <v>1039</v>
      </c>
      <c r="D24" s="52" t="s">
        <v>1108</v>
      </c>
      <c r="E24" s="124" t="s">
        <v>844</v>
      </c>
      <c r="F24" s="80">
        <v>1217996</v>
      </c>
      <c r="G24" s="79">
        <f si="0" t="shared"/>
        <v>304499</v>
      </c>
      <c r="H24" s="129">
        <f si="1" t="shared"/>
        <v>3</v>
      </c>
      <c r="I24" s="134">
        <v>0.5</v>
      </c>
      <c r="J24">
        <v>0.5</v>
      </c>
      <c r="K24">
        <v>0</v>
      </c>
      <c r="L24">
        <v>0</v>
      </c>
      <c r="M24">
        <v>0</v>
      </c>
      <c r="N24">
        <v>1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</row>
    <row hidden="1" r="25" spans="1:20" x14ac:dyDescent="0.25">
      <c r="A25" s="86" t="s">
        <v>431</v>
      </c>
      <c r="B25" t="s">
        <v>331</v>
      </c>
      <c r="C25" t="s">
        <v>1107</v>
      </c>
      <c r="D25" s="52" t="s">
        <v>1106</v>
      </c>
      <c r="E25" s="124" t="s">
        <v>305</v>
      </c>
      <c r="F25" s="80">
        <v>4047617.12</v>
      </c>
      <c r="G25" s="79">
        <f si="0" t="shared"/>
        <v>505952.14</v>
      </c>
      <c r="H25" s="129">
        <f si="1" t="shared"/>
        <v>8.5</v>
      </c>
      <c r="I25" s="134">
        <v>0.5</v>
      </c>
      <c r="J25">
        <v>1</v>
      </c>
      <c r="K25">
        <v>1</v>
      </c>
      <c r="L25">
        <v>1</v>
      </c>
      <c r="M25">
        <v>0.5</v>
      </c>
      <c r="N25">
        <v>1.5</v>
      </c>
      <c r="O25">
        <v>1</v>
      </c>
      <c r="P25">
        <v>1</v>
      </c>
      <c r="Q25">
        <v>0</v>
      </c>
      <c r="R25">
        <v>0.5</v>
      </c>
      <c r="S25">
        <v>0.5</v>
      </c>
      <c r="T25">
        <v>0</v>
      </c>
    </row>
    <row r="26" spans="1:20" x14ac:dyDescent="0.25">
      <c r="A26" t="s">
        <v>439</v>
      </c>
      <c r="B26" t="s">
        <v>331</v>
      </c>
      <c r="C26" t="s">
        <v>1105</v>
      </c>
      <c r="D26" s="52" t="s">
        <v>1104</v>
      </c>
      <c r="E26" s="124" t="s">
        <v>843</v>
      </c>
      <c r="F26" s="80">
        <v>3590974.82</v>
      </c>
      <c r="G26" s="79">
        <f si="0" t="shared"/>
        <v>1196991.6066666667</v>
      </c>
      <c r="H26" s="130">
        <f si="1" t="shared"/>
        <v>11</v>
      </c>
      <c r="I26">
        <v>0.5</v>
      </c>
      <c r="J26">
        <v>1</v>
      </c>
      <c r="K26">
        <v>0.5</v>
      </c>
      <c r="L26">
        <v>0.5</v>
      </c>
      <c r="M26">
        <v>1</v>
      </c>
      <c r="N26">
        <v>1</v>
      </c>
      <c r="O26">
        <v>1.5</v>
      </c>
      <c r="P26">
        <v>1.5</v>
      </c>
      <c r="Q26">
        <v>1</v>
      </c>
      <c r="R26">
        <v>1</v>
      </c>
      <c r="S26">
        <v>1</v>
      </c>
      <c r="T26">
        <v>0.5</v>
      </c>
    </row>
    <row hidden="1" r="27" spans="1:20" x14ac:dyDescent="0.25">
      <c r="A27" s="86" t="s">
        <v>431</v>
      </c>
      <c r="B27" t="s">
        <v>331</v>
      </c>
      <c r="C27" t="s">
        <v>1103</v>
      </c>
      <c r="D27" s="52" t="s">
        <v>1102</v>
      </c>
      <c r="E27" s="124" t="s">
        <v>844</v>
      </c>
      <c r="F27" s="80">
        <v>4298834.4000000004</v>
      </c>
      <c r="G27" s="79">
        <f si="0" t="shared"/>
        <v>1074708.6000000001</v>
      </c>
      <c r="H27" s="129">
        <f si="1" t="shared"/>
        <v>5.5</v>
      </c>
      <c r="I27" s="134">
        <v>0.5</v>
      </c>
      <c r="J27">
        <v>1</v>
      </c>
      <c r="K27">
        <v>0</v>
      </c>
      <c r="L27">
        <v>0</v>
      </c>
      <c r="M27">
        <v>0.5</v>
      </c>
      <c r="N27">
        <v>1</v>
      </c>
      <c r="O27">
        <v>0.5</v>
      </c>
      <c r="P27">
        <v>1</v>
      </c>
      <c r="Q27">
        <v>0</v>
      </c>
      <c r="R27">
        <v>0.5</v>
      </c>
      <c r="S27">
        <v>0.5</v>
      </c>
      <c r="T27">
        <v>0</v>
      </c>
    </row>
    <row r="28" spans="1:20" x14ac:dyDescent="0.25">
      <c r="A28" t="s">
        <v>439</v>
      </c>
      <c r="B28" t="s">
        <v>331</v>
      </c>
      <c r="C28" t="s">
        <v>1101</v>
      </c>
      <c r="D28" s="148" t="s">
        <v>1100</v>
      </c>
      <c r="E28" s="124" t="s">
        <v>962</v>
      </c>
      <c r="F28" s="80">
        <v>2848520</v>
      </c>
      <c r="G28" s="79">
        <f si="0" t="shared"/>
        <v>474753.33333333331</v>
      </c>
      <c r="H28" s="130">
        <f si="1" t="shared"/>
        <v>13</v>
      </c>
      <c r="I28">
        <v>0.5</v>
      </c>
      <c r="J28">
        <v>1</v>
      </c>
      <c r="K28">
        <v>1.5</v>
      </c>
      <c r="L28">
        <v>0.5</v>
      </c>
      <c r="M28">
        <v>1</v>
      </c>
      <c r="N28">
        <v>1.5</v>
      </c>
      <c r="O28">
        <v>1.5</v>
      </c>
      <c r="P28">
        <v>1.5</v>
      </c>
      <c r="Q28">
        <v>1</v>
      </c>
      <c r="R28">
        <v>1</v>
      </c>
      <c r="S28">
        <v>1</v>
      </c>
      <c r="T28">
        <v>1</v>
      </c>
    </row>
    <row hidden="1" r="29" spans="1:20" x14ac:dyDescent="0.25">
      <c r="A29" s="176" t="s">
        <v>993</v>
      </c>
      <c r="B29" t="s">
        <v>331</v>
      </c>
      <c r="C29" t="s">
        <v>1099</v>
      </c>
      <c r="D29" s="52" t="s">
        <v>1098</v>
      </c>
      <c r="E29" s="124" t="s">
        <v>843</v>
      </c>
      <c r="F29" s="80">
        <v>1728228</v>
      </c>
      <c r="G29" s="79">
        <f si="0" t="shared"/>
        <v>576076</v>
      </c>
      <c r="H29" s="129">
        <f si="1" t="shared"/>
        <v>5</v>
      </c>
      <c r="I29" s="134">
        <v>0.5</v>
      </c>
      <c r="J29">
        <v>1</v>
      </c>
      <c r="K29">
        <v>0</v>
      </c>
      <c r="L29">
        <v>0</v>
      </c>
      <c r="M29">
        <v>0</v>
      </c>
      <c r="N29">
        <v>1</v>
      </c>
      <c r="O29">
        <v>0.5</v>
      </c>
      <c r="P29">
        <v>1</v>
      </c>
      <c r="Q29">
        <v>0</v>
      </c>
      <c r="R29">
        <v>0.5</v>
      </c>
      <c r="S29">
        <v>0</v>
      </c>
      <c r="T29">
        <v>0.5</v>
      </c>
    </row>
    <row hidden="1" r="30" spans="1:20" x14ac:dyDescent="0.25">
      <c r="A30" s="86" t="s">
        <v>431</v>
      </c>
      <c r="B30" t="s">
        <v>331</v>
      </c>
      <c r="C30" t="s">
        <v>1087</v>
      </c>
      <c r="D30" s="52" t="s">
        <v>1097</v>
      </c>
      <c r="E30" s="124" t="s">
        <v>967</v>
      </c>
      <c r="F30" s="80">
        <v>4717050</v>
      </c>
      <c r="G30" s="79">
        <f si="0" t="shared"/>
        <v>471705</v>
      </c>
      <c r="H30" s="175" t="s">
        <v>1096</v>
      </c>
      <c r="I30" s="131"/>
    </row>
    <row hidden="1" r="31" spans="1:20" x14ac:dyDescent="0.25">
      <c r="A31" s="113" t="s">
        <v>452</v>
      </c>
      <c r="B31" t="s">
        <v>331</v>
      </c>
      <c r="C31" t="s">
        <v>1095</v>
      </c>
      <c r="D31" s="52" t="s">
        <v>1094</v>
      </c>
      <c r="E31" s="124" t="s">
        <v>962</v>
      </c>
      <c r="F31" s="127">
        <v>3329818.4</v>
      </c>
      <c r="G31" s="79">
        <f si="0" t="shared"/>
        <v>554969.73333333328</v>
      </c>
      <c r="H31" s="130">
        <f ref="H31:H37" si="2" t="shared">SUM(I31:T31)</f>
        <v>14.5</v>
      </c>
      <c r="I31">
        <v>0.5</v>
      </c>
      <c r="J31">
        <v>2</v>
      </c>
      <c r="K31">
        <v>1.5</v>
      </c>
      <c r="L31">
        <v>1</v>
      </c>
      <c r="M31">
        <v>1</v>
      </c>
      <c r="N31">
        <v>1</v>
      </c>
      <c r="O31">
        <v>2</v>
      </c>
      <c r="P31">
        <v>1.5</v>
      </c>
      <c r="Q31">
        <v>1</v>
      </c>
      <c r="R31">
        <v>1</v>
      </c>
      <c r="S31">
        <v>1</v>
      </c>
      <c r="T31">
        <v>1</v>
      </c>
    </row>
    <row hidden="1" r="32" spans="1:20" x14ac:dyDescent="0.25">
      <c r="A32" t="s">
        <v>608</v>
      </c>
      <c r="B32" t="s">
        <v>331</v>
      </c>
      <c r="C32" t="s">
        <v>1093</v>
      </c>
      <c r="D32" s="52" t="s">
        <v>1092</v>
      </c>
      <c r="E32" s="124" t="s">
        <v>843</v>
      </c>
      <c r="F32" s="127">
        <v>3451956.66</v>
      </c>
      <c r="G32" s="79">
        <f si="0" t="shared"/>
        <v>1150652.22</v>
      </c>
      <c r="H32" s="130">
        <f si="2" t="shared"/>
        <v>16</v>
      </c>
      <c r="I32">
        <v>1</v>
      </c>
      <c r="J32">
        <v>1.5</v>
      </c>
      <c r="K32">
        <v>2</v>
      </c>
      <c r="L32">
        <v>1.5</v>
      </c>
      <c r="M32">
        <v>1</v>
      </c>
      <c r="N32">
        <v>1.5</v>
      </c>
      <c r="O32">
        <v>0.5</v>
      </c>
      <c r="P32">
        <v>2</v>
      </c>
      <c r="Q32">
        <v>2</v>
      </c>
      <c r="R32">
        <v>1</v>
      </c>
      <c r="S32">
        <v>1.5</v>
      </c>
      <c r="T32">
        <v>0.5</v>
      </c>
    </row>
    <row r="33" spans="1:20" x14ac:dyDescent="0.25">
      <c r="A33" t="s">
        <v>439</v>
      </c>
      <c r="B33" t="s">
        <v>331</v>
      </c>
      <c r="C33" t="s">
        <v>1091</v>
      </c>
      <c r="D33" s="52" t="s">
        <v>1090</v>
      </c>
      <c r="E33" s="124" t="s">
        <v>305</v>
      </c>
      <c r="F33" s="80">
        <v>2923497.2</v>
      </c>
      <c r="G33" s="79">
        <f si="0" t="shared"/>
        <v>365437.15</v>
      </c>
      <c r="H33" s="130">
        <f si="2" t="shared"/>
        <v>5.5</v>
      </c>
      <c r="I33">
        <v>0.5</v>
      </c>
      <c r="J33">
        <v>1</v>
      </c>
      <c r="K33">
        <v>0</v>
      </c>
      <c r="L33">
        <v>0</v>
      </c>
      <c r="M33">
        <v>0.5</v>
      </c>
      <c r="N33">
        <v>1</v>
      </c>
      <c r="O33">
        <v>0.5</v>
      </c>
      <c r="P33">
        <v>1</v>
      </c>
      <c r="Q33">
        <v>0</v>
      </c>
      <c r="R33">
        <v>0.5</v>
      </c>
      <c r="S33">
        <v>0</v>
      </c>
      <c r="T33">
        <v>0.5</v>
      </c>
    </row>
    <row r="34" spans="1:20" x14ac:dyDescent="0.25">
      <c r="A34" t="s">
        <v>545</v>
      </c>
      <c r="B34" t="s">
        <v>331</v>
      </c>
      <c r="C34" t="s">
        <v>1089</v>
      </c>
      <c r="D34" s="52" t="s">
        <v>1088</v>
      </c>
      <c r="E34" s="124" t="s">
        <v>1003</v>
      </c>
      <c r="F34" s="80">
        <v>1951130</v>
      </c>
      <c r="G34" s="79">
        <f ref="G34:G65" si="3" t="shared">F34/E34</f>
        <v>139366.42857142858</v>
      </c>
      <c r="H34" s="130">
        <f si="2" t="shared"/>
        <v>7</v>
      </c>
      <c r="I34">
        <v>0.5</v>
      </c>
      <c r="J34">
        <v>1</v>
      </c>
      <c r="K34">
        <v>0.5</v>
      </c>
      <c r="L34">
        <v>0</v>
      </c>
      <c r="M34">
        <v>0.5</v>
      </c>
      <c r="N34">
        <v>1</v>
      </c>
      <c r="O34">
        <v>0.5</v>
      </c>
      <c r="P34">
        <v>1</v>
      </c>
      <c r="Q34">
        <v>0</v>
      </c>
      <c r="R34">
        <v>0.5</v>
      </c>
      <c r="S34">
        <v>0.5</v>
      </c>
      <c r="T34">
        <v>1</v>
      </c>
    </row>
    <row hidden="1" r="35" spans="1:20" x14ac:dyDescent="0.25">
      <c r="A35" s="86" t="s">
        <v>431</v>
      </c>
      <c r="B35" t="s">
        <v>331</v>
      </c>
      <c r="C35" t="s">
        <v>1087</v>
      </c>
      <c r="D35" s="52" t="s">
        <v>1086</v>
      </c>
      <c r="E35" s="124" t="s">
        <v>967</v>
      </c>
      <c r="F35" s="80">
        <v>5258280</v>
      </c>
      <c r="G35" s="79">
        <f si="3" t="shared"/>
        <v>525828</v>
      </c>
      <c r="H35" s="129">
        <f si="2" t="shared"/>
        <v>8.5</v>
      </c>
      <c r="I35" s="134">
        <v>0.5</v>
      </c>
      <c r="J35">
        <v>1</v>
      </c>
      <c r="K35">
        <v>1</v>
      </c>
      <c r="L35">
        <v>0.5</v>
      </c>
      <c r="M35">
        <v>0.5</v>
      </c>
      <c r="N35">
        <v>0.5</v>
      </c>
      <c r="O35">
        <v>1</v>
      </c>
      <c r="P35">
        <v>1</v>
      </c>
      <c r="Q35">
        <v>0.5</v>
      </c>
      <c r="R35">
        <v>0.5</v>
      </c>
      <c r="S35">
        <v>1</v>
      </c>
      <c r="T35">
        <v>0.5</v>
      </c>
    </row>
    <row hidden="1" r="36" spans="1:20" x14ac:dyDescent="0.25">
      <c r="A36" s="86" t="s">
        <v>431</v>
      </c>
      <c r="B36" t="s">
        <v>331</v>
      </c>
      <c r="C36" t="s">
        <v>1085</v>
      </c>
      <c r="D36" s="52" t="s">
        <v>1084</v>
      </c>
      <c r="E36" s="124" t="s">
        <v>863</v>
      </c>
      <c r="F36" s="80">
        <v>2166185</v>
      </c>
      <c r="G36" s="79">
        <f si="3" t="shared"/>
        <v>433237</v>
      </c>
      <c r="H36" s="129">
        <f si="2" t="shared"/>
        <v>4</v>
      </c>
      <c r="I36" s="134">
        <v>0.5</v>
      </c>
      <c r="J36">
        <v>0.5</v>
      </c>
      <c r="K36">
        <v>0.5</v>
      </c>
      <c r="L36">
        <v>0.5</v>
      </c>
      <c r="M36">
        <v>0</v>
      </c>
      <c r="N36">
        <v>0.5</v>
      </c>
      <c r="O36">
        <v>0.5</v>
      </c>
      <c r="P36">
        <v>0.5</v>
      </c>
      <c r="Q36">
        <v>0</v>
      </c>
      <c r="R36">
        <v>0.5</v>
      </c>
      <c r="S36">
        <v>0</v>
      </c>
      <c r="T36">
        <v>0</v>
      </c>
    </row>
    <row hidden="1" r="37" spans="1:20" x14ac:dyDescent="0.25">
      <c r="A37" t="s">
        <v>749</v>
      </c>
      <c r="B37" t="s">
        <v>331</v>
      </c>
      <c r="C37" t="s">
        <v>1083</v>
      </c>
      <c r="D37" s="52" t="s">
        <v>1082</v>
      </c>
      <c r="E37" s="124" t="s">
        <v>843</v>
      </c>
      <c r="F37" s="80">
        <v>4293595.2</v>
      </c>
      <c r="G37" s="79">
        <f si="3" t="shared"/>
        <v>1431198.4000000001</v>
      </c>
      <c r="H37" s="129">
        <f si="2" t="shared"/>
        <v>3</v>
      </c>
      <c r="I37">
        <v>0.5</v>
      </c>
      <c r="J37">
        <v>1</v>
      </c>
      <c r="K37">
        <v>0</v>
      </c>
      <c r="L37">
        <v>0</v>
      </c>
      <c r="M37">
        <v>0</v>
      </c>
      <c r="N37">
        <v>0.5</v>
      </c>
      <c r="O37">
        <v>0</v>
      </c>
      <c r="P37">
        <v>0.5</v>
      </c>
      <c r="Q37">
        <v>0</v>
      </c>
      <c r="R37">
        <v>0.5</v>
      </c>
      <c r="S37">
        <v>0</v>
      </c>
      <c r="T37">
        <v>0</v>
      </c>
    </row>
    <row hidden="1" r="38" spans="1:20" x14ac:dyDescent="0.25">
      <c r="A38" s="86" t="s">
        <v>431</v>
      </c>
      <c r="B38" t="s">
        <v>331</v>
      </c>
      <c r="D38" s="52" t="s">
        <v>1081</v>
      </c>
      <c r="E38" s="124" t="s">
        <v>844</v>
      </c>
      <c r="F38" s="80">
        <v>2262650</v>
      </c>
      <c r="G38" s="79">
        <f si="3" t="shared"/>
        <v>565662.5</v>
      </c>
      <c r="H38" s="131" t="s">
        <v>1080</v>
      </c>
      <c r="I38" s="131"/>
    </row>
    <row hidden="1" r="39" spans="1:20" x14ac:dyDescent="0.25">
      <c r="A39" s="86" t="s">
        <v>431</v>
      </c>
      <c r="B39" t="s">
        <v>331</v>
      </c>
      <c r="D39" s="52" t="s">
        <v>1079</v>
      </c>
      <c r="E39" s="124" t="s">
        <v>843</v>
      </c>
      <c r="F39" s="80">
        <v>4421176.4400000004</v>
      </c>
      <c r="G39" s="79">
        <f si="3" t="shared"/>
        <v>1473725.4800000002</v>
      </c>
      <c r="H39" s="175" t="s">
        <v>1078</v>
      </c>
    </row>
    <row hidden="1" r="40" spans="1:20" x14ac:dyDescent="0.25">
      <c r="A40" s="86" t="s">
        <v>431</v>
      </c>
      <c r="B40" t="s">
        <v>331</v>
      </c>
      <c r="D40" s="52" t="s">
        <v>1077</v>
      </c>
      <c r="E40" s="124" t="s">
        <v>962</v>
      </c>
      <c r="F40" s="80">
        <v>4907612</v>
      </c>
      <c r="G40" s="79">
        <f si="3" t="shared"/>
        <v>817935.33333333337</v>
      </c>
      <c r="H40" s="131" t="s">
        <v>1076</v>
      </c>
      <c r="I40" s="131"/>
    </row>
    <row hidden="1" r="41" spans="1:20" x14ac:dyDescent="0.25">
      <c r="A41" s="86" t="s">
        <v>431</v>
      </c>
      <c r="B41" t="s">
        <v>331</v>
      </c>
      <c r="D41" s="52" t="s">
        <v>1075</v>
      </c>
      <c r="E41" s="124" t="s">
        <v>1024</v>
      </c>
      <c r="F41" s="80">
        <v>3699337.76</v>
      </c>
      <c r="G41" s="79">
        <f si="3" t="shared"/>
        <v>411037.52888888889</v>
      </c>
      <c r="H41" s="131" t="s">
        <v>1074</v>
      </c>
      <c r="I41" s="131"/>
    </row>
    <row hidden="1" r="42" spans="1:20" x14ac:dyDescent="0.25">
      <c r="A42" s="86" t="s">
        <v>431</v>
      </c>
      <c r="B42" t="s">
        <v>331</v>
      </c>
      <c r="C42" t="s">
        <v>1073</v>
      </c>
      <c r="D42" s="52" t="s">
        <v>1072</v>
      </c>
      <c r="E42" s="124" t="s">
        <v>977</v>
      </c>
      <c r="F42" s="80">
        <v>1650820</v>
      </c>
      <c r="G42" s="79">
        <f si="3" t="shared"/>
        <v>825410</v>
      </c>
      <c r="H42" s="129">
        <f>SUM(I42:T42)</f>
        <v>0</v>
      </c>
    </row>
    <row r="43" spans="1:20" x14ac:dyDescent="0.25">
      <c r="A43" s="112" t="s">
        <v>439</v>
      </c>
      <c r="B43" t="s">
        <v>331</v>
      </c>
      <c r="C43" t="s">
        <v>1071</v>
      </c>
      <c r="D43" s="52" t="s">
        <v>1070</v>
      </c>
      <c r="E43" s="124" t="s">
        <v>962</v>
      </c>
      <c r="F43" s="80">
        <v>4880700</v>
      </c>
      <c r="G43" s="79">
        <f si="3" t="shared"/>
        <v>813450</v>
      </c>
      <c r="H43" s="130">
        <f>SUM(I43:T43)</f>
        <v>4</v>
      </c>
      <c r="I43">
        <v>0.5</v>
      </c>
      <c r="J43">
        <v>0.5</v>
      </c>
      <c r="K43">
        <v>0.5</v>
      </c>
      <c r="L43">
        <v>0.5</v>
      </c>
      <c r="M43">
        <v>0</v>
      </c>
      <c r="N43">
        <v>0.5</v>
      </c>
      <c r="O43">
        <v>0.5</v>
      </c>
      <c r="P43">
        <v>0.5</v>
      </c>
      <c r="Q43">
        <v>0</v>
      </c>
      <c r="R43">
        <v>0.5</v>
      </c>
      <c r="S43">
        <v>0</v>
      </c>
      <c r="T43">
        <v>0</v>
      </c>
    </row>
    <row hidden="1" r="44" spans="1:20" x14ac:dyDescent="0.25">
      <c r="A44" s="86" t="s">
        <v>431</v>
      </c>
      <c r="B44" t="s">
        <v>331</v>
      </c>
      <c r="D44" s="52" t="s">
        <v>1069</v>
      </c>
      <c r="E44" s="124" t="s">
        <v>843</v>
      </c>
      <c r="F44" s="80">
        <v>2045789.6</v>
      </c>
      <c r="G44" s="79">
        <f si="3" t="shared"/>
        <v>681929.8666666667</v>
      </c>
      <c r="H44" s="131" t="s">
        <v>1068</v>
      </c>
      <c r="I44" s="131"/>
    </row>
    <row r="45" spans="1:20" x14ac:dyDescent="0.25">
      <c r="A45" t="s">
        <v>545</v>
      </c>
      <c r="B45" t="s">
        <v>331</v>
      </c>
      <c r="C45" t="s">
        <v>1067</v>
      </c>
      <c r="D45" s="52" t="s">
        <v>1066</v>
      </c>
      <c r="E45" s="124" t="s">
        <v>843</v>
      </c>
      <c r="F45" s="80">
        <v>4064510</v>
      </c>
      <c r="G45" s="79">
        <f si="3" t="shared"/>
        <v>1354836.6666666667</v>
      </c>
      <c r="H45" s="130">
        <f>SUM(I45:T45)</f>
        <v>9</v>
      </c>
      <c r="I45">
        <v>0.5</v>
      </c>
      <c r="J45">
        <v>1</v>
      </c>
      <c r="K45">
        <v>0.5</v>
      </c>
      <c r="L45">
        <v>0.5</v>
      </c>
      <c r="M45">
        <v>0.5</v>
      </c>
      <c r="N45">
        <v>1</v>
      </c>
      <c r="O45">
        <v>1</v>
      </c>
      <c r="P45">
        <v>2</v>
      </c>
      <c r="Q45">
        <v>0.5</v>
      </c>
      <c r="R45">
        <v>0.5</v>
      </c>
      <c r="S45">
        <v>0.5</v>
      </c>
      <c r="T45">
        <v>0.5</v>
      </c>
    </row>
    <row r="46" spans="1:20" x14ac:dyDescent="0.25">
      <c r="A46" t="s">
        <v>439</v>
      </c>
      <c r="B46" t="s">
        <v>331</v>
      </c>
      <c r="C46" t="s">
        <v>1065</v>
      </c>
      <c r="D46" s="52" t="s">
        <v>1064</v>
      </c>
      <c r="E46" s="124" t="s">
        <v>843</v>
      </c>
      <c r="F46" s="80">
        <v>1853411.84</v>
      </c>
      <c r="G46" s="79">
        <f si="3" t="shared"/>
        <v>617803.94666666666</v>
      </c>
      <c r="H46" s="130">
        <f>SUM(I46:T46)</f>
        <v>7</v>
      </c>
      <c r="I46" s="134">
        <v>0.5</v>
      </c>
      <c r="J46">
        <v>1</v>
      </c>
      <c r="K46">
        <v>0.5</v>
      </c>
      <c r="L46">
        <v>0.5</v>
      </c>
      <c r="M46">
        <v>0.5</v>
      </c>
      <c r="N46">
        <v>0.5</v>
      </c>
      <c r="O46">
        <v>0.5</v>
      </c>
      <c r="P46">
        <v>1.5</v>
      </c>
      <c r="Q46">
        <v>0.5</v>
      </c>
      <c r="R46">
        <v>0.5</v>
      </c>
      <c r="S46">
        <v>0</v>
      </c>
      <c r="T46">
        <v>0.5</v>
      </c>
    </row>
    <row hidden="1" r="47" spans="1:20" x14ac:dyDescent="0.25">
      <c r="A47" s="86" t="s">
        <v>431</v>
      </c>
      <c r="B47" t="s">
        <v>331</v>
      </c>
      <c r="D47" s="52" t="s">
        <v>1063</v>
      </c>
      <c r="E47" s="124" t="s">
        <v>844</v>
      </c>
      <c r="F47" s="80">
        <v>894440</v>
      </c>
      <c r="G47" s="79">
        <f si="3" t="shared"/>
        <v>223610</v>
      </c>
      <c r="H47" s="129">
        <f>SUM(I47:T47)</f>
        <v>0</v>
      </c>
    </row>
    <row r="48" spans="1:20" x14ac:dyDescent="0.25">
      <c r="A48" t="s">
        <v>439</v>
      </c>
      <c r="B48" t="s">
        <v>331</v>
      </c>
      <c r="C48" t="s">
        <v>1062</v>
      </c>
      <c r="D48" s="52" t="s">
        <v>1061</v>
      </c>
      <c r="E48" s="124" t="s">
        <v>1060</v>
      </c>
      <c r="F48" s="80">
        <v>4827956.1900000004</v>
      </c>
      <c r="G48" s="79">
        <f si="3" t="shared"/>
        <v>689708.0271428572</v>
      </c>
      <c r="H48" s="130">
        <f>SUM(I48:T48)</f>
        <v>0</v>
      </c>
    </row>
    <row hidden="1" r="49" spans="1:20" x14ac:dyDescent="0.25">
      <c r="A49" s="86" t="s">
        <v>431</v>
      </c>
      <c r="B49" t="s">
        <v>331</v>
      </c>
      <c r="D49" s="52" t="s">
        <v>1059</v>
      </c>
      <c r="E49" s="124" t="s">
        <v>977</v>
      </c>
      <c r="F49" s="80">
        <v>5273302</v>
      </c>
      <c r="G49" s="79">
        <f si="3" t="shared"/>
        <v>2636651</v>
      </c>
      <c r="H49" s="131" t="s">
        <v>1058</v>
      </c>
      <c r="I49" s="131"/>
    </row>
    <row hidden="1" r="50" spans="1:20" x14ac:dyDescent="0.25">
      <c r="A50" s="86" t="s">
        <v>431</v>
      </c>
      <c r="B50" t="s">
        <v>331</v>
      </c>
      <c r="D50" s="52" t="s">
        <v>1057</v>
      </c>
      <c r="E50" s="124" t="s">
        <v>843</v>
      </c>
      <c r="F50" s="80">
        <v>5241808</v>
      </c>
      <c r="G50" s="79">
        <f si="3" t="shared"/>
        <v>1747269.3333333333</v>
      </c>
      <c r="H50" s="129">
        <f>SUM(I50:T50)</f>
        <v>0</v>
      </c>
    </row>
    <row hidden="1" r="51" spans="1:20" x14ac:dyDescent="0.25">
      <c r="A51" s="86" t="s">
        <v>431</v>
      </c>
      <c r="B51" t="s">
        <v>331</v>
      </c>
      <c r="D51" s="52" t="s">
        <v>1056</v>
      </c>
      <c r="E51" s="124" t="s">
        <v>1024</v>
      </c>
      <c r="F51" s="80">
        <v>4189427.16</v>
      </c>
      <c r="G51" s="79">
        <f si="3" t="shared"/>
        <v>465491.90666666668</v>
      </c>
      <c r="H51" s="129">
        <f>SUM(I51:T51)</f>
        <v>0</v>
      </c>
    </row>
    <row hidden="1" r="52" spans="1:20" x14ac:dyDescent="0.25">
      <c r="A52" s="86" t="s">
        <v>431</v>
      </c>
      <c r="B52" t="s">
        <v>331</v>
      </c>
      <c r="D52" s="52" t="s">
        <v>1055</v>
      </c>
      <c r="E52" s="124" t="s">
        <v>613</v>
      </c>
      <c r="F52" s="80">
        <v>2436836.88</v>
      </c>
      <c r="G52" s="79">
        <f si="3" t="shared"/>
        <v>24368.3688</v>
      </c>
      <c r="H52" s="129">
        <f>SUM(I52:T52)</f>
        <v>0</v>
      </c>
    </row>
    <row r="53" spans="1:20" x14ac:dyDescent="0.25">
      <c r="A53" t="s">
        <v>439</v>
      </c>
      <c r="B53" t="s">
        <v>331</v>
      </c>
      <c r="C53" t="s">
        <v>1054</v>
      </c>
      <c r="D53" s="52" t="s">
        <v>1053</v>
      </c>
      <c r="E53" s="124" t="s">
        <v>843</v>
      </c>
      <c r="F53" s="80">
        <v>2045459.2</v>
      </c>
      <c r="G53" s="79">
        <f si="3" t="shared"/>
        <v>681819.73333333328</v>
      </c>
      <c r="H53" s="130">
        <f>SUM(I53:T53)</f>
        <v>0</v>
      </c>
    </row>
    <row hidden="1" r="54" spans="1:20" x14ac:dyDescent="0.25">
      <c r="A54" s="113" t="s">
        <v>452</v>
      </c>
      <c r="B54" t="s">
        <v>331</v>
      </c>
      <c r="D54" s="52" t="s">
        <v>1052</v>
      </c>
      <c r="E54" s="124" t="s">
        <v>844</v>
      </c>
      <c r="F54" s="80">
        <v>821988</v>
      </c>
      <c r="G54" s="79">
        <f si="3" t="shared"/>
        <v>205497</v>
      </c>
      <c r="H54" s="129">
        <f>SUM(I54:T54)</f>
        <v>0</v>
      </c>
    </row>
    <row r="55" spans="1:20" x14ac:dyDescent="0.25">
      <c r="A55" t="s">
        <v>439</v>
      </c>
      <c r="B55" t="s">
        <v>331</v>
      </c>
      <c r="C55" t="s">
        <v>1051</v>
      </c>
      <c r="D55" s="52" t="s">
        <v>1050</v>
      </c>
      <c r="E55" s="124" t="s">
        <v>863</v>
      </c>
      <c r="F55" s="80">
        <v>4891141.3899999997</v>
      </c>
      <c r="G55" s="79">
        <f si="3" t="shared"/>
        <v>978228.27799999993</v>
      </c>
      <c r="H55" s="87" t="s">
        <v>1049</v>
      </c>
    </row>
    <row r="56" spans="1:20" x14ac:dyDescent="0.25">
      <c r="A56" t="s">
        <v>439</v>
      </c>
      <c r="B56" t="s">
        <v>331</v>
      </c>
      <c r="C56" t="s">
        <v>1048</v>
      </c>
      <c r="D56" s="55" t="s">
        <v>1047</v>
      </c>
      <c r="E56" s="124" t="s">
        <v>305</v>
      </c>
      <c r="F56" s="80">
        <v>4889284</v>
      </c>
      <c r="G56" s="79">
        <f si="3" t="shared"/>
        <v>611160.5</v>
      </c>
      <c r="H56" s="130">
        <f>SUM(I56:T56)</f>
        <v>18</v>
      </c>
      <c r="I56">
        <v>1</v>
      </c>
      <c r="J56">
        <v>2</v>
      </c>
      <c r="K56">
        <v>2</v>
      </c>
      <c r="L56">
        <v>1.5</v>
      </c>
      <c r="M56">
        <v>1.5</v>
      </c>
      <c r="N56">
        <v>1</v>
      </c>
      <c r="O56">
        <v>1.5</v>
      </c>
      <c r="P56">
        <v>2</v>
      </c>
      <c r="Q56">
        <v>1.5</v>
      </c>
      <c r="R56">
        <v>1.5</v>
      </c>
      <c r="S56">
        <v>2</v>
      </c>
      <c r="T56">
        <v>0.5</v>
      </c>
    </row>
    <row r="57" spans="1:20" x14ac:dyDescent="0.25">
      <c r="A57" t="s">
        <v>439</v>
      </c>
      <c r="B57" t="s">
        <v>331</v>
      </c>
      <c r="C57" t="s">
        <v>1046</v>
      </c>
      <c r="D57" s="52" t="s">
        <v>1045</v>
      </c>
      <c r="E57" s="124" t="s">
        <v>1044</v>
      </c>
      <c r="F57" s="80">
        <v>4656280</v>
      </c>
      <c r="G57" s="79">
        <f si="3" t="shared"/>
        <v>358175.38461538462</v>
      </c>
      <c r="H57" s="130">
        <f>SUM(I57:T57)</f>
        <v>0</v>
      </c>
    </row>
    <row r="58" spans="1:20" x14ac:dyDescent="0.25">
      <c r="A58" t="s">
        <v>439</v>
      </c>
      <c r="B58" t="s">
        <v>331</v>
      </c>
      <c r="C58" t="s">
        <v>1043</v>
      </c>
      <c r="D58" s="52" t="s">
        <v>1042</v>
      </c>
      <c r="E58" s="124" t="s">
        <v>843</v>
      </c>
      <c r="F58" s="80">
        <v>2282002</v>
      </c>
      <c r="G58" s="79">
        <f si="3" t="shared"/>
        <v>760667.33333333337</v>
      </c>
      <c r="H58" s="130">
        <f>SUM(I58:T58)</f>
        <v>0</v>
      </c>
    </row>
    <row hidden="1" r="59" spans="1:20" x14ac:dyDescent="0.25">
      <c r="A59" t="s">
        <v>749</v>
      </c>
      <c r="B59" t="s">
        <v>331</v>
      </c>
      <c r="C59" t="s">
        <v>1041</v>
      </c>
      <c r="D59" s="52" t="s">
        <v>1040</v>
      </c>
      <c r="E59" s="124" t="s">
        <v>843</v>
      </c>
      <c r="F59" s="80">
        <v>2503539.92</v>
      </c>
      <c r="G59" s="79">
        <f si="3" t="shared"/>
        <v>834513.30666666664</v>
      </c>
      <c r="H59" s="129">
        <f>SUM(I59:T59)</f>
        <v>0</v>
      </c>
    </row>
    <row hidden="1" r="60" spans="1:20" x14ac:dyDescent="0.25">
      <c r="A60" s="86" t="s">
        <v>431</v>
      </c>
      <c r="B60" t="s">
        <v>331</v>
      </c>
      <c r="C60" t="s">
        <v>1039</v>
      </c>
      <c r="D60" s="52" t="s">
        <v>1038</v>
      </c>
      <c r="E60" s="124" t="s">
        <v>977</v>
      </c>
      <c r="F60" s="80">
        <v>1136930</v>
      </c>
      <c r="G60" s="79">
        <f si="3" t="shared"/>
        <v>568465</v>
      </c>
      <c r="H60" s="175" t="s">
        <v>1037</v>
      </c>
    </row>
    <row r="61" spans="1:20" x14ac:dyDescent="0.25">
      <c r="A61" t="s">
        <v>439</v>
      </c>
      <c r="B61" t="s">
        <v>331</v>
      </c>
      <c r="C61" t="s">
        <v>1036</v>
      </c>
      <c r="D61" s="55" t="s">
        <v>1035</v>
      </c>
      <c r="E61" s="124" t="s">
        <v>1034</v>
      </c>
      <c r="F61" s="80">
        <v>4662604.8</v>
      </c>
      <c r="G61" s="79">
        <f si="3" t="shared"/>
        <v>259033.59999999998</v>
      </c>
      <c r="H61" s="130">
        <f>SUM(I61:T61)</f>
        <v>14.5</v>
      </c>
      <c r="I61">
        <v>0.5</v>
      </c>
      <c r="J61">
        <v>2</v>
      </c>
      <c r="K61">
        <v>2</v>
      </c>
      <c r="L61">
        <v>1</v>
      </c>
      <c r="M61">
        <v>1</v>
      </c>
      <c r="N61">
        <v>1</v>
      </c>
      <c r="O61">
        <v>2</v>
      </c>
      <c r="P61">
        <v>2</v>
      </c>
      <c r="Q61">
        <v>0.5</v>
      </c>
      <c r="R61">
        <v>1.5</v>
      </c>
      <c r="S61">
        <v>0.5</v>
      </c>
      <c r="T61">
        <v>0.5</v>
      </c>
    </row>
    <row hidden="1" r="62" spans="1:20" x14ac:dyDescent="0.25">
      <c r="A62" s="86" t="s">
        <v>431</v>
      </c>
      <c r="B62" t="s">
        <v>331</v>
      </c>
      <c r="D62" s="52" t="s">
        <v>1033</v>
      </c>
      <c r="E62" s="124" t="s">
        <v>866</v>
      </c>
      <c r="F62" s="80">
        <v>2987457.92</v>
      </c>
      <c r="G62" s="79">
        <f si="3" t="shared"/>
        <v>248954.82666666666</v>
      </c>
      <c r="H62" s="175" t="s">
        <v>1032</v>
      </c>
    </row>
    <row hidden="1" r="63" spans="1:20" x14ac:dyDescent="0.25">
      <c r="A63" s="86" t="s">
        <v>431</v>
      </c>
      <c r="B63" t="s">
        <v>331</v>
      </c>
      <c r="D63" s="52" t="s">
        <v>1031</v>
      </c>
      <c r="E63" s="124" t="s">
        <v>1007</v>
      </c>
      <c r="F63" s="80">
        <v>3626706.4</v>
      </c>
      <c r="G63" s="79">
        <f si="3" t="shared"/>
        <v>241780.42666666667</v>
      </c>
      <c r="H63" s="131" t="s">
        <v>1030</v>
      </c>
      <c r="I63" s="131"/>
    </row>
    <row r="64" spans="1:20" x14ac:dyDescent="0.25">
      <c r="A64" t="s">
        <v>439</v>
      </c>
      <c r="B64" t="s">
        <v>331</v>
      </c>
      <c r="C64" t="s">
        <v>1029</v>
      </c>
      <c r="D64" s="52" t="s">
        <v>1028</v>
      </c>
      <c r="E64" s="124" t="s">
        <v>967</v>
      </c>
      <c r="F64" s="80">
        <v>4265117.08</v>
      </c>
      <c r="G64" s="79">
        <f si="3" t="shared"/>
        <v>426511.70799999998</v>
      </c>
      <c r="H64" s="130">
        <f>SUM(I64:T64)</f>
        <v>15</v>
      </c>
      <c r="I64">
        <v>0.5</v>
      </c>
      <c r="J64">
        <v>2</v>
      </c>
      <c r="K64">
        <v>1</v>
      </c>
      <c r="L64">
        <v>1</v>
      </c>
      <c r="M64">
        <v>1</v>
      </c>
      <c r="N64">
        <v>1</v>
      </c>
      <c r="O64">
        <v>2</v>
      </c>
      <c r="P64">
        <v>2</v>
      </c>
      <c r="Q64">
        <v>1</v>
      </c>
      <c r="R64">
        <v>1</v>
      </c>
      <c r="S64">
        <v>1.5</v>
      </c>
      <c r="T64">
        <v>1</v>
      </c>
    </row>
    <row hidden="1" r="65" spans="1:20" x14ac:dyDescent="0.25">
      <c r="A65" s="86" t="s">
        <v>431</v>
      </c>
      <c r="B65" t="s">
        <v>331</v>
      </c>
      <c r="C65" t="s">
        <v>1027</v>
      </c>
      <c r="D65" s="52" t="s">
        <v>1026</v>
      </c>
      <c r="E65" s="124" t="s">
        <v>844</v>
      </c>
      <c r="F65" s="80">
        <v>1597767.2</v>
      </c>
      <c r="G65" s="79">
        <f si="3" t="shared"/>
        <v>399441.8</v>
      </c>
      <c r="H65" s="129">
        <f>SUM(I65:T65)</f>
        <v>0</v>
      </c>
    </row>
    <row hidden="1" r="66" spans="1:20" x14ac:dyDescent="0.25">
      <c r="A66" s="113" t="s">
        <v>452</v>
      </c>
      <c r="B66" t="s">
        <v>331</v>
      </c>
      <c r="D66" s="52" t="s">
        <v>1025</v>
      </c>
      <c r="E66" s="124" t="s">
        <v>1024</v>
      </c>
      <c r="F66" s="80">
        <v>3290902</v>
      </c>
      <c r="G66" s="79">
        <f ref="G66:G94" si="4" t="shared">F66/E66</f>
        <v>365655.77777777775</v>
      </c>
      <c r="H66" s="129">
        <f>SUM(I66:T66)</f>
        <v>0</v>
      </c>
    </row>
    <row hidden="1" r="67" spans="1:20" x14ac:dyDescent="0.25">
      <c r="A67" s="86" t="s">
        <v>431</v>
      </c>
      <c r="B67" t="s">
        <v>331</v>
      </c>
      <c r="D67" s="52" t="s">
        <v>1023</v>
      </c>
      <c r="E67" s="124" t="s">
        <v>967</v>
      </c>
      <c r="F67" s="80">
        <v>4718112</v>
      </c>
      <c r="G67" s="79">
        <f si="4" t="shared"/>
        <v>471811.2</v>
      </c>
      <c r="H67" s="129">
        <f>SUM(I67:T67)</f>
        <v>0</v>
      </c>
    </row>
    <row hidden="1" r="68" spans="1:20" x14ac:dyDescent="0.25">
      <c r="A68" s="86" t="s">
        <v>428</v>
      </c>
      <c r="B68" t="s">
        <v>331</v>
      </c>
      <c r="D68" s="52" t="s">
        <v>1022</v>
      </c>
      <c r="E68" s="124" t="s">
        <v>307</v>
      </c>
      <c r="F68" s="80">
        <v>514786.8</v>
      </c>
      <c r="G68" s="79">
        <f si="4" t="shared"/>
        <v>514786.8</v>
      </c>
      <c r="H68" s="131" t="s">
        <v>1021</v>
      </c>
    </row>
    <row hidden="1" r="69" spans="1:20" x14ac:dyDescent="0.25">
      <c r="A69" s="86" t="s">
        <v>431</v>
      </c>
      <c r="B69" t="s">
        <v>331</v>
      </c>
      <c r="D69" s="52" t="s">
        <v>1020</v>
      </c>
      <c r="E69" s="124" t="s">
        <v>863</v>
      </c>
      <c r="F69" s="80">
        <v>5432796.2000000002</v>
      </c>
      <c r="G69" s="79">
        <f si="4" t="shared"/>
        <v>1086559.24</v>
      </c>
      <c r="H69" s="175" t="s">
        <v>1019</v>
      </c>
    </row>
    <row r="70" spans="1:20" x14ac:dyDescent="0.25">
      <c r="A70" t="s">
        <v>439</v>
      </c>
      <c r="B70" t="s">
        <v>331</v>
      </c>
      <c r="C70" t="s">
        <v>1018</v>
      </c>
      <c r="D70" s="52" t="s">
        <v>1017</v>
      </c>
      <c r="E70" s="124" t="s">
        <v>307</v>
      </c>
      <c r="F70" s="80">
        <v>624220</v>
      </c>
      <c r="G70" s="79">
        <f si="4" t="shared"/>
        <v>624220</v>
      </c>
      <c r="H70" s="130">
        <f ref="H70:H76" si="5" t="shared">SUM(I70:T70)</f>
        <v>0</v>
      </c>
    </row>
    <row r="71" spans="1:20" x14ac:dyDescent="0.25">
      <c r="A71" t="s">
        <v>439</v>
      </c>
      <c r="B71" t="s">
        <v>331</v>
      </c>
      <c r="C71" t="s">
        <v>1016</v>
      </c>
      <c r="D71" s="52" t="s">
        <v>1015</v>
      </c>
      <c r="E71" s="124" t="s">
        <v>866</v>
      </c>
      <c r="F71" s="80">
        <v>3970818</v>
      </c>
      <c r="G71" s="79">
        <f si="4" t="shared"/>
        <v>330901.5</v>
      </c>
      <c r="H71" s="130">
        <f si="5" t="shared"/>
        <v>0</v>
      </c>
    </row>
    <row hidden="1" r="72" spans="1:20" x14ac:dyDescent="0.25">
      <c r="A72" s="86" t="s">
        <v>431</v>
      </c>
      <c r="B72" t="s">
        <v>331</v>
      </c>
      <c r="D72" s="52" t="s">
        <v>1014</v>
      </c>
      <c r="E72" s="124" t="s">
        <v>962</v>
      </c>
      <c r="F72" s="80">
        <v>4598950.88</v>
      </c>
      <c r="G72" s="79">
        <f si="4" t="shared"/>
        <v>766491.81333333335</v>
      </c>
      <c r="H72" s="129">
        <f si="5" t="shared"/>
        <v>0</v>
      </c>
    </row>
    <row r="73" spans="1:20" x14ac:dyDescent="0.25">
      <c r="A73" t="s">
        <v>439</v>
      </c>
      <c r="B73" t="s">
        <v>331</v>
      </c>
      <c r="C73" t="s">
        <v>1013</v>
      </c>
      <c r="D73" s="55" t="s">
        <v>1012</v>
      </c>
      <c r="E73" s="124" t="s">
        <v>863</v>
      </c>
      <c r="F73" s="80">
        <v>4779664</v>
      </c>
      <c r="G73" s="79">
        <f si="4" t="shared"/>
        <v>955932.8</v>
      </c>
      <c r="H73" s="130">
        <f si="5" t="shared"/>
        <v>11.5</v>
      </c>
      <c r="I73">
        <v>1</v>
      </c>
      <c r="J73">
        <v>1</v>
      </c>
      <c r="K73">
        <v>1</v>
      </c>
      <c r="L73">
        <v>1</v>
      </c>
      <c r="M73">
        <v>1</v>
      </c>
      <c r="N73">
        <v>1.5</v>
      </c>
      <c r="O73">
        <v>1.5</v>
      </c>
      <c r="P73">
        <v>1</v>
      </c>
      <c r="Q73">
        <v>0.5</v>
      </c>
      <c r="R73">
        <v>1</v>
      </c>
      <c r="S73">
        <v>0.5</v>
      </c>
      <c r="T73">
        <v>0.5</v>
      </c>
    </row>
    <row hidden="1" r="74" spans="1:20" x14ac:dyDescent="0.25">
      <c r="A74" s="113" t="s">
        <v>452</v>
      </c>
      <c r="B74" t="s">
        <v>331</v>
      </c>
      <c r="C74" t="s">
        <v>1011</v>
      </c>
      <c r="D74" s="52" t="s">
        <v>1010</v>
      </c>
      <c r="E74" s="124" t="s">
        <v>967</v>
      </c>
      <c r="F74" s="80">
        <v>4707020</v>
      </c>
      <c r="G74" s="79">
        <f si="4" t="shared"/>
        <v>470702</v>
      </c>
      <c r="H74" s="129">
        <f si="5" t="shared"/>
        <v>7</v>
      </c>
      <c r="I74">
        <v>0.5</v>
      </c>
      <c r="J74">
        <v>0.5</v>
      </c>
      <c r="K74">
        <v>1</v>
      </c>
      <c r="L74">
        <v>0.5</v>
      </c>
      <c r="M74">
        <v>0.5</v>
      </c>
      <c r="N74">
        <v>0.5</v>
      </c>
      <c r="O74">
        <v>0.5</v>
      </c>
      <c r="P74">
        <v>1.5</v>
      </c>
      <c r="Q74">
        <v>0.5</v>
      </c>
      <c r="R74">
        <v>0.5</v>
      </c>
      <c r="S74">
        <v>0</v>
      </c>
      <c r="T74">
        <v>0.5</v>
      </c>
    </row>
    <row r="75" spans="1:20" x14ac:dyDescent="0.25">
      <c r="A75" t="s">
        <v>439</v>
      </c>
      <c r="B75" t="s">
        <v>331</v>
      </c>
      <c r="C75" t="s">
        <v>1009</v>
      </c>
      <c r="D75" s="52" t="s">
        <v>1008</v>
      </c>
      <c r="E75" s="124" t="s">
        <v>1007</v>
      </c>
      <c r="F75" s="80">
        <v>1131223.52</v>
      </c>
      <c r="G75" s="79">
        <f si="4" t="shared"/>
        <v>75414.901333333328</v>
      </c>
      <c r="H75" s="130">
        <f si="5" t="shared"/>
        <v>8</v>
      </c>
      <c r="I75">
        <v>0.5</v>
      </c>
      <c r="J75">
        <v>0.5</v>
      </c>
      <c r="K75">
        <v>0.5</v>
      </c>
      <c r="L75">
        <v>0.5</v>
      </c>
      <c r="M75">
        <v>0.5</v>
      </c>
      <c r="N75">
        <v>1</v>
      </c>
      <c r="O75">
        <v>1.5</v>
      </c>
      <c r="P75">
        <v>1</v>
      </c>
      <c r="Q75">
        <v>0.5</v>
      </c>
      <c r="R75">
        <v>0.5</v>
      </c>
      <c r="S75">
        <v>0.5</v>
      </c>
      <c r="T75">
        <v>0.5</v>
      </c>
    </row>
    <row r="76" spans="1:20" x14ac:dyDescent="0.25">
      <c r="A76" t="s">
        <v>439</v>
      </c>
      <c r="B76" t="s">
        <v>331</v>
      </c>
      <c r="C76" t="s">
        <v>1006</v>
      </c>
      <c r="D76" s="52" t="s">
        <v>1005</v>
      </c>
      <c r="E76" s="124" t="s">
        <v>962</v>
      </c>
      <c r="F76" s="80">
        <v>4701525.92</v>
      </c>
      <c r="G76" s="79">
        <f si="4" t="shared"/>
        <v>783587.65333333332</v>
      </c>
      <c r="H76" s="130">
        <f si="5" t="shared"/>
        <v>0</v>
      </c>
    </row>
    <row hidden="1" r="77" spans="1:20" x14ac:dyDescent="0.25">
      <c r="A77" s="86" t="s">
        <v>431</v>
      </c>
      <c r="B77" t="s">
        <v>331</v>
      </c>
      <c r="D77" s="52" t="s">
        <v>1004</v>
      </c>
      <c r="E77" s="124" t="s">
        <v>1003</v>
      </c>
      <c r="F77" s="80">
        <v>3914319.6</v>
      </c>
      <c r="G77" s="79">
        <f si="4" t="shared"/>
        <v>279594.25714285712</v>
      </c>
      <c r="H77" s="131" t="s">
        <v>1002</v>
      </c>
    </row>
    <row hidden="1" r="78" spans="1:20" x14ac:dyDescent="0.25">
      <c r="A78" s="86" t="s">
        <v>431</v>
      </c>
      <c r="B78" t="s">
        <v>331</v>
      </c>
      <c r="D78" s="52" t="s">
        <v>1001</v>
      </c>
      <c r="E78" s="124" t="s">
        <v>844</v>
      </c>
      <c r="F78" s="80">
        <v>4176775.2</v>
      </c>
      <c r="G78" s="79">
        <f si="4" t="shared"/>
        <v>1044193.8</v>
      </c>
      <c r="H78" s="131" t="s">
        <v>1000</v>
      </c>
    </row>
    <row r="79" spans="1:20" x14ac:dyDescent="0.25">
      <c r="A79" t="s">
        <v>439</v>
      </c>
      <c r="B79" t="s">
        <v>331</v>
      </c>
      <c r="C79" t="s">
        <v>999</v>
      </c>
      <c r="D79" s="52" t="s">
        <v>998</v>
      </c>
      <c r="E79" s="124" t="s">
        <v>789</v>
      </c>
      <c r="F79" s="80">
        <v>4783608</v>
      </c>
      <c r="G79" s="79">
        <f si="4" t="shared"/>
        <v>298975.5</v>
      </c>
      <c r="H79" s="130">
        <f>SUM(I79:T79)</f>
        <v>0</v>
      </c>
    </row>
    <row hidden="1" r="80" spans="1:20" x14ac:dyDescent="0.25">
      <c r="A80" s="86" t="s">
        <v>431</v>
      </c>
      <c r="B80" t="s">
        <v>331</v>
      </c>
      <c r="D80" s="52" t="s">
        <v>997</v>
      </c>
      <c r="E80" s="124" t="s">
        <v>843</v>
      </c>
      <c r="F80" s="80">
        <v>2802252.2</v>
      </c>
      <c r="G80" s="79">
        <f si="4" t="shared"/>
        <v>934084.06666666677</v>
      </c>
      <c r="H80" s="131" t="s">
        <v>996</v>
      </c>
    </row>
    <row hidden="1" r="81" spans="1:20" x14ac:dyDescent="0.25">
      <c r="A81" s="86" t="s">
        <v>431</v>
      </c>
      <c r="B81" t="s">
        <v>331</v>
      </c>
      <c r="D81" s="52" t="s">
        <v>995</v>
      </c>
      <c r="E81" s="124" t="s">
        <v>844</v>
      </c>
      <c r="F81" s="80">
        <v>2851470</v>
      </c>
      <c r="G81" s="79">
        <f si="4" t="shared"/>
        <v>712867.5</v>
      </c>
      <c r="H81" s="175" t="s">
        <v>994</v>
      </c>
    </row>
    <row hidden="1" r="82" spans="1:20" x14ac:dyDescent="0.25">
      <c r="A82" s="176" t="s">
        <v>993</v>
      </c>
      <c r="B82" t="s">
        <v>331</v>
      </c>
      <c r="C82" t="s">
        <v>992</v>
      </c>
      <c r="D82" s="52" t="s">
        <v>991</v>
      </c>
      <c r="E82" s="124" t="s">
        <v>927</v>
      </c>
      <c r="F82" s="80">
        <v>5370499.5599999996</v>
      </c>
      <c r="G82" s="79">
        <f si="4" t="shared"/>
        <v>198907.39111111109</v>
      </c>
      <c r="H82" s="131" t="s">
        <v>990</v>
      </c>
    </row>
    <row r="83" spans="1:20" x14ac:dyDescent="0.25">
      <c r="A83" t="s">
        <v>439</v>
      </c>
      <c r="B83" t="s">
        <v>331</v>
      </c>
      <c r="C83" t="s">
        <v>989</v>
      </c>
      <c r="D83" s="118" t="s">
        <v>988</v>
      </c>
      <c r="E83" s="128" t="s">
        <v>977</v>
      </c>
      <c r="F83" s="116">
        <v>2488011.12</v>
      </c>
      <c r="G83" s="115">
        <f si="4" t="shared"/>
        <v>1244005.56</v>
      </c>
      <c r="H83" s="130">
        <f>SUM(I83:T83)</f>
        <v>9.5</v>
      </c>
      <c r="I83">
        <v>0.5</v>
      </c>
      <c r="J83">
        <v>1</v>
      </c>
      <c r="K83">
        <v>1.5</v>
      </c>
      <c r="L83">
        <v>0.5</v>
      </c>
      <c r="M83">
        <v>0.5</v>
      </c>
      <c r="N83">
        <v>1</v>
      </c>
      <c r="O83">
        <v>1</v>
      </c>
      <c r="P83">
        <v>1.5</v>
      </c>
      <c r="Q83">
        <v>0.5</v>
      </c>
      <c r="R83">
        <v>0.5</v>
      </c>
      <c r="S83">
        <v>1</v>
      </c>
      <c r="T83">
        <v>0</v>
      </c>
    </row>
    <row hidden="1" r="84" spans="1:20" x14ac:dyDescent="0.25">
      <c r="A84" s="86" t="s">
        <v>428</v>
      </c>
      <c r="B84" t="s">
        <v>331</v>
      </c>
      <c r="C84" t="s">
        <v>987</v>
      </c>
      <c r="D84" s="52" t="s">
        <v>986</v>
      </c>
      <c r="E84" s="124" t="s">
        <v>307</v>
      </c>
      <c r="F84" s="80">
        <v>1606098</v>
      </c>
      <c r="G84" s="79">
        <f si="4" t="shared"/>
        <v>1606098</v>
      </c>
      <c r="H84" s="131" t="s">
        <v>985</v>
      </c>
    </row>
    <row hidden="1" r="85" spans="1:20" x14ac:dyDescent="0.25">
      <c r="A85" s="86" t="s">
        <v>431</v>
      </c>
      <c r="B85" t="s">
        <v>331</v>
      </c>
      <c r="C85" t="s">
        <v>984</v>
      </c>
      <c r="D85" s="52" t="s">
        <v>983</v>
      </c>
      <c r="E85" s="124" t="s">
        <v>843</v>
      </c>
      <c r="F85" s="80">
        <v>935403.7</v>
      </c>
      <c r="G85" s="79">
        <f si="4" t="shared"/>
        <v>311801.23333333334</v>
      </c>
      <c r="H85" s="129">
        <f>SUM(I85:T85)</f>
        <v>3</v>
      </c>
      <c r="I85">
        <v>0.5</v>
      </c>
      <c r="J85">
        <v>0.5</v>
      </c>
      <c r="K85">
        <v>0.5</v>
      </c>
      <c r="L85">
        <v>0</v>
      </c>
      <c r="M85">
        <v>0</v>
      </c>
      <c r="N85">
        <v>0.5</v>
      </c>
      <c r="O85">
        <v>0.5</v>
      </c>
      <c r="P85">
        <v>0.5</v>
      </c>
      <c r="Q85">
        <v>0</v>
      </c>
      <c r="R85">
        <v>0</v>
      </c>
      <c r="S85">
        <v>0</v>
      </c>
      <c r="T85">
        <v>0</v>
      </c>
    </row>
    <row hidden="1" r="86" spans="1:20" x14ac:dyDescent="0.25">
      <c r="A86" s="86" t="s">
        <v>431</v>
      </c>
      <c r="B86" t="s">
        <v>331</v>
      </c>
      <c r="C86" t="s">
        <v>982</v>
      </c>
      <c r="D86" s="52" t="s">
        <v>981</v>
      </c>
      <c r="E86" s="124" t="s">
        <v>844</v>
      </c>
      <c r="F86" s="80">
        <v>4122223.8</v>
      </c>
      <c r="G86" s="79">
        <f si="4" t="shared"/>
        <v>1030555.95</v>
      </c>
      <c r="H86" s="131" t="s">
        <v>980</v>
      </c>
    </row>
    <row hidden="1" r="87" spans="1:20" x14ac:dyDescent="0.25">
      <c r="A87" s="86" t="s">
        <v>431</v>
      </c>
      <c r="B87" t="s">
        <v>331</v>
      </c>
      <c r="C87" t="s">
        <v>979</v>
      </c>
      <c r="D87" s="52" t="s">
        <v>978</v>
      </c>
      <c r="E87" s="124" t="s">
        <v>977</v>
      </c>
      <c r="F87" s="80">
        <v>2952773</v>
      </c>
      <c r="G87" s="79">
        <f si="4" t="shared"/>
        <v>1476386.5</v>
      </c>
      <c r="H87" s="131" t="s">
        <v>976</v>
      </c>
    </row>
    <row r="88" spans="1:20" x14ac:dyDescent="0.25">
      <c r="A88" t="s">
        <v>439</v>
      </c>
      <c r="B88" t="s">
        <v>331</v>
      </c>
      <c r="C88" t="s">
        <v>974</v>
      </c>
      <c r="D88" s="52" t="s">
        <v>975</v>
      </c>
      <c r="E88" s="124" t="s">
        <v>844</v>
      </c>
      <c r="F88" s="80">
        <v>3347483</v>
      </c>
      <c r="G88" s="79">
        <f si="4" t="shared"/>
        <v>836870.75</v>
      </c>
      <c r="H88" s="130">
        <f>SUM(I88:T88)</f>
        <v>8.5</v>
      </c>
      <c r="I88">
        <v>0.5</v>
      </c>
      <c r="J88">
        <v>1</v>
      </c>
      <c r="K88">
        <v>0.5</v>
      </c>
      <c r="L88">
        <v>0.5</v>
      </c>
      <c r="M88">
        <v>0.5</v>
      </c>
      <c r="N88">
        <v>0.5</v>
      </c>
      <c r="O88">
        <v>1.5</v>
      </c>
      <c r="P88">
        <v>1.5</v>
      </c>
      <c r="Q88">
        <v>0.5</v>
      </c>
      <c r="R88">
        <v>0.5</v>
      </c>
      <c r="S88">
        <v>0.5</v>
      </c>
      <c r="T88">
        <v>0.5</v>
      </c>
    </row>
    <row hidden="1" r="89" spans="1:20" x14ac:dyDescent="0.25">
      <c r="A89" s="86" t="s">
        <v>431</v>
      </c>
      <c r="B89" t="s">
        <v>331</v>
      </c>
      <c r="C89" t="s">
        <v>974</v>
      </c>
      <c r="D89" s="52" t="s">
        <v>973</v>
      </c>
      <c r="E89" s="124" t="s">
        <v>844</v>
      </c>
      <c r="F89" s="80">
        <v>4595132.4000000004</v>
      </c>
      <c r="G89" s="79">
        <f si="4" t="shared"/>
        <v>1148783.1000000001</v>
      </c>
      <c r="H89" s="175" t="s">
        <v>972</v>
      </c>
    </row>
    <row r="90" spans="1:20" x14ac:dyDescent="0.25">
      <c r="A90" t="s">
        <v>439</v>
      </c>
      <c r="B90" t="s">
        <v>331</v>
      </c>
      <c r="C90" t="s">
        <v>971</v>
      </c>
      <c r="D90" s="52" t="s">
        <v>970</v>
      </c>
      <c r="E90" s="124" t="s">
        <v>863</v>
      </c>
      <c r="F90" s="80">
        <v>3773570.38</v>
      </c>
      <c r="G90" s="79">
        <f si="4" t="shared"/>
        <v>754714.076</v>
      </c>
      <c r="H90" s="130">
        <f ref="H90:H101" si="6" t="shared">SUM(I90:T90)</f>
        <v>4.5</v>
      </c>
      <c r="I90">
        <v>0.5</v>
      </c>
      <c r="J90">
        <v>0.5</v>
      </c>
      <c r="K90">
        <v>0.5</v>
      </c>
      <c r="L90">
        <v>0</v>
      </c>
      <c r="M90">
        <v>0</v>
      </c>
      <c r="N90">
        <v>0.5</v>
      </c>
      <c r="O90">
        <v>0.5</v>
      </c>
      <c r="P90">
        <v>0.5</v>
      </c>
      <c r="Q90">
        <v>0.5</v>
      </c>
      <c r="R90">
        <v>0.5</v>
      </c>
      <c r="S90">
        <v>0.5</v>
      </c>
      <c r="T90">
        <v>0</v>
      </c>
    </row>
    <row r="91" spans="1:20" x14ac:dyDescent="0.25">
      <c r="A91" t="s">
        <v>439</v>
      </c>
      <c r="B91" t="s">
        <v>331</v>
      </c>
      <c r="C91" t="s">
        <v>969</v>
      </c>
      <c r="D91" s="52" t="s">
        <v>968</v>
      </c>
      <c r="E91" s="124" t="s">
        <v>967</v>
      </c>
      <c r="F91" s="80">
        <v>3984762.53</v>
      </c>
      <c r="G91" s="79">
        <f si="4" t="shared"/>
        <v>398476.25299999997</v>
      </c>
      <c r="H91" s="130">
        <f si="6" t="shared"/>
        <v>11.5</v>
      </c>
      <c r="I91">
        <v>0.5</v>
      </c>
      <c r="J91">
        <v>1.5</v>
      </c>
      <c r="K91">
        <v>0.5</v>
      </c>
      <c r="L91">
        <v>1</v>
      </c>
      <c r="M91">
        <v>1</v>
      </c>
      <c r="N91">
        <v>1</v>
      </c>
      <c r="O91">
        <v>2</v>
      </c>
      <c r="P91">
        <v>2</v>
      </c>
      <c r="Q91">
        <v>0.5</v>
      </c>
      <c r="R91">
        <v>0.5</v>
      </c>
      <c r="S91">
        <v>0.5</v>
      </c>
      <c r="T91">
        <v>0.5</v>
      </c>
    </row>
    <row hidden="1" r="92" spans="1:20" x14ac:dyDescent="0.25">
      <c r="A92" s="86" t="s">
        <v>428</v>
      </c>
      <c r="B92" t="s">
        <v>309</v>
      </c>
      <c r="C92" t="s">
        <v>966</v>
      </c>
      <c r="D92" s="82" t="s">
        <v>965</v>
      </c>
      <c r="E92" s="123" t="s">
        <v>962</v>
      </c>
      <c r="F92" s="80">
        <v>4324700</v>
      </c>
      <c r="G92" s="79">
        <f si="4" t="shared"/>
        <v>720783.33333333337</v>
      </c>
      <c r="H92" s="173">
        <f si="6" t="shared"/>
        <v>0.5</v>
      </c>
      <c r="I92">
        <v>0</v>
      </c>
      <c r="J92">
        <v>0.5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hidden="1" r="93" spans="1:20" x14ac:dyDescent="0.25">
      <c r="A93" s="86" t="s">
        <v>428</v>
      </c>
      <c r="B93" t="s">
        <v>309</v>
      </c>
      <c r="C93" t="s">
        <v>964</v>
      </c>
      <c r="D93" s="82" t="s">
        <v>963</v>
      </c>
      <c r="E93" s="123" t="s">
        <v>962</v>
      </c>
      <c r="F93" s="80">
        <v>5070720.76</v>
      </c>
      <c r="G93" s="79">
        <f si="4" t="shared"/>
        <v>845120.12666666659</v>
      </c>
      <c r="H93" s="173">
        <f si="6" t="shared"/>
        <v>0.5</v>
      </c>
      <c r="I93" s="174" t="s">
        <v>362</v>
      </c>
      <c r="J93">
        <v>0.5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hidden="1" r="94" spans="1:20" x14ac:dyDescent="0.25">
      <c r="A94" s="86" t="s">
        <v>428</v>
      </c>
      <c r="B94" t="s">
        <v>309</v>
      </c>
      <c r="C94" t="s">
        <v>961</v>
      </c>
      <c r="D94" s="82" t="s">
        <v>960</v>
      </c>
      <c r="E94" s="123" t="s">
        <v>843</v>
      </c>
      <c r="F94" s="80">
        <v>4186050</v>
      </c>
      <c r="G94" s="79">
        <f si="4" t="shared"/>
        <v>1395350</v>
      </c>
      <c r="H94" s="173">
        <f si="6" t="shared"/>
        <v>1</v>
      </c>
      <c r="I94">
        <v>0</v>
      </c>
      <c r="J94">
        <v>0.5</v>
      </c>
      <c r="K94">
        <v>0</v>
      </c>
      <c r="L94">
        <v>0</v>
      </c>
      <c r="M94">
        <v>0</v>
      </c>
      <c r="N94">
        <v>0.5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hidden="1" r="95" spans="1:20" x14ac:dyDescent="0.25">
      <c r="A95" s="86" t="s">
        <v>428</v>
      </c>
      <c r="B95" t="s">
        <v>309</v>
      </c>
      <c r="C95" t="s">
        <v>959</v>
      </c>
      <c r="D95" s="82" t="s">
        <v>958</v>
      </c>
      <c r="E95" s="131" t="s">
        <v>957</v>
      </c>
      <c r="H95" s="173">
        <f si="6" t="shared"/>
        <v>3.5</v>
      </c>
      <c r="I95">
        <v>0.5</v>
      </c>
      <c r="J95">
        <v>0.5</v>
      </c>
      <c r="K95">
        <v>0.5</v>
      </c>
      <c r="L95">
        <v>0</v>
      </c>
      <c r="M95">
        <v>0</v>
      </c>
      <c r="N95">
        <v>0.5</v>
      </c>
      <c r="O95">
        <v>1</v>
      </c>
      <c r="P95">
        <v>0</v>
      </c>
      <c r="Q95">
        <v>0</v>
      </c>
      <c r="R95">
        <v>0.5</v>
      </c>
      <c r="S95">
        <v>0</v>
      </c>
      <c r="T95">
        <v>0</v>
      </c>
    </row>
    <row hidden="1" r="96" spans="1:20" x14ac:dyDescent="0.25">
      <c r="A96" s="86" t="s">
        <v>428</v>
      </c>
      <c r="B96" t="s">
        <v>309</v>
      </c>
      <c r="C96" t="s">
        <v>956</v>
      </c>
      <c r="D96" s="82" t="s">
        <v>955</v>
      </c>
      <c r="E96" s="131" t="s">
        <v>954</v>
      </c>
      <c r="H96" s="173">
        <f si="6" t="shared"/>
        <v>2</v>
      </c>
      <c r="I96">
        <v>0.5</v>
      </c>
      <c r="J96">
        <v>0.5</v>
      </c>
      <c r="K96">
        <v>0</v>
      </c>
      <c r="L96">
        <v>0</v>
      </c>
      <c r="M96">
        <v>0</v>
      </c>
      <c r="N96">
        <v>0.5</v>
      </c>
      <c r="O96">
        <v>0</v>
      </c>
      <c r="P96">
        <v>0</v>
      </c>
      <c r="Q96">
        <v>0</v>
      </c>
      <c r="R96">
        <v>0.5</v>
      </c>
      <c r="S96">
        <v>0</v>
      </c>
      <c r="T96">
        <v>0</v>
      </c>
    </row>
    <row hidden="1" r="97" spans="1:20" x14ac:dyDescent="0.25">
      <c r="A97" s="86" t="s">
        <v>428</v>
      </c>
      <c r="B97" t="s">
        <v>309</v>
      </c>
      <c r="C97" t="s">
        <v>953</v>
      </c>
      <c r="D97" s="82" t="s">
        <v>952</v>
      </c>
      <c r="E97" s="131" t="s">
        <v>951</v>
      </c>
      <c r="H97" s="173">
        <f si="6" t="shared"/>
        <v>4.5</v>
      </c>
      <c r="I97">
        <v>0.5</v>
      </c>
      <c r="J97">
        <v>0.5</v>
      </c>
      <c r="K97">
        <v>0</v>
      </c>
      <c r="L97">
        <v>0</v>
      </c>
      <c r="M97">
        <v>0</v>
      </c>
      <c r="N97">
        <v>1</v>
      </c>
      <c r="O97">
        <v>1</v>
      </c>
      <c r="P97">
        <v>0</v>
      </c>
      <c r="Q97">
        <v>0</v>
      </c>
      <c r="R97">
        <v>0.5</v>
      </c>
      <c r="S97">
        <v>0.5</v>
      </c>
      <c r="T97">
        <v>0.5</v>
      </c>
    </row>
    <row hidden="1" r="98" spans="1:20" x14ac:dyDescent="0.25">
      <c r="A98" s="86" t="s">
        <v>428</v>
      </c>
      <c r="B98" t="s">
        <v>309</v>
      </c>
      <c r="C98" t="s">
        <v>950</v>
      </c>
      <c r="D98" s="82" t="s">
        <v>949</v>
      </c>
      <c r="E98" s="131" t="s">
        <v>948</v>
      </c>
      <c r="H98" s="173">
        <f si="6" t="shared"/>
        <v>3</v>
      </c>
      <c r="I98">
        <v>0.5</v>
      </c>
      <c r="J98">
        <v>0.5</v>
      </c>
      <c r="K98">
        <v>0.5</v>
      </c>
      <c r="L98">
        <v>0</v>
      </c>
      <c r="M98">
        <v>0</v>
      </c>
      <c r="N98">
        <v>0.5</v>
      </c>
      <c r="O98">
        <v>0</v>
      </c>
      <c r="P98">
        <v>0</v>
      </c>
      <c r="Q98">
        <v>0</v>
      </c>
      <c r="R98">
        <v>0.5</v>
      </c>
      <c r="S98">
        <v>0</v>
      </c>
      <c r="T98">
        <v>0.5</v>
      </c>
    </row>
    <row hidden="1" r="99" spans="1:20" x14ac:dyDescent="0.25">
      <c r="A99" s="86" t="s">
        <v>428</v>
      </c>
      <c r="B99" t="s">
        <v>309</v>
      </c>
      <c r="C99" t="s">
        <v>947</v>
      </c>
      <c r="D99" s="82" t="s">
        <v>946</v>
      </c>
      <c r="E99" s="131" t="s">
        <v>945</v>
      </c>
      <c r="H99" s="173">
        <f si="6" t="shared"/>
        <v>3.5</v>
      </c>
      <c r="I99">
        <v>0.5</v>
      </c>
      <c r="J99">
        <v>0.5</v>
      </c>
      <c r="K99">
        <v>0</v>
      </c>
      <c r="L99">
        <v>0</v>
      </c>
      <c r="M99">
        <v>0</v>
      </c>
      <c r="N99">
        <v>0.5</v>
      </c>
      <c r="O99">
        <v>0.5</v>
      </c>
      <c r="P99">
        <v>0.5</v>
      </c>
      <c r="Q99">
        <v>0</v>
      </c>
      <c r="R99">
        <v>0.5</v>
      </c>
      <c r="S99">
        <v>0.5</v>
      </c>
      <c r="T99">
        <v>0</v>
      </c>
    </row>
    <row hidden="1" r="100" spans="1:20" x14ac:dyDescent="0.25">
      <c r="A100" s="86" t="s">
        <v>428</v>
      </c>
      <c r="B100" t="s">
        <v>309</v>
      </c>
      <c r="C100" t="s">
        <v>944</v>
      </c>
      <c r="D100" s="82" t="s">
        <v>943</v>
      </c>
      <c r="E100" s="131" t="s">
        <v>942</v>
      </c>
      <c r="H100" s="173">
        <f si="6" t="shared"/>
        <v>3.5</v>
      </c>
      <c r="I100">
        <v>0.5</v>
      </c>
      <c r="J100">
        <v>0.5</v>
      </c>
      <c r="K100">
        <v>0</v>
      </c>
      <c r="L100">
        <v>0</v>
      </c>
      <c r="M100">
        <v>0</v>
      </c>
      <c r="N100">
        <v>0.5</v>
      </c>
      <c r="O100">
        <v>1</v>
      </c>
      <c r="P100">
        <v>0.5</v>
      </c>
      <c r="Q100">
        <v>0</v>
      </c>
      <c r="R100">
        <v>0.5</v>
      </c>
      <c r="S100">
        <v>0</v>
      </c>
      <c r="T100">
        <v>0</v>
      </c>
    </row>
    <row hidden="1" r="101" spans="1:20" x14ac:dyDescent="0.25">
      <c r="A101" s="86" t="s">
        <v>428</v>
      </c>
      <c r="B101" t="s">
        <v>309</v>
      </c>
      <c r="C101" t="s">
        <v>941</v>
      </c>
      <c r="D101" s="82" t="s">
        <v>940</v>
      </c>
      <c r="E101" s="131" t="s">
        <v>939</v>
      </c>
      <c r="H101" s="173">
        <f si="6" t="shared"/>
        <v>4.5</v>
      </c>
      <c r="I101">
        <v>0.5</v>
      </c>
      <c r="J101">
        <v>1</v>
      </c>
      <c r="K101">
        <v>0</v>
      </c>
      <c r="L101">
        <v>0</v>
      </c>
      <c r="M101">
        <v>0</v>
      </c>
      <c r="N101">
        <v>0.5</v>
      </c>
      <c r="O101">
        <v>0.5</v>
      </c>
      <c r="P101">
        <v>1</v>
      </c>
      <c r="Q101">
        <v>0</v>
      </c>
      <c r="R101">
        <v>1</v>
      </c>
      <c r="S101">
        <v>0</v>
      </c>
      <c r="T101">
        <v>0</v>
      </c>
    </row>
  </sheetData>
  <autoFilter ref="A1:U101">
    <filterColumn colId="0">
      <filters>
        <filter val="P45 Projekt v realizaci"/>
        <filter val="P5 Realizace projektu ukončena"/>
      </filters>
    </filterColumn>
  </autoFilter>
  <pageMargins bottom="0.78740157499999996" footer="0.3" header="0.3" left="0.7" right="0.7" top="0.78740157499999996"/>
  <pageSetup orientation="portrait" paperSize="9" r:id="rId1"/>
  <legacyDrawing r:id="rId2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U33"/>
  <sheetViews>
    <sheetView topLeftCell="A19" workbookViewId="0">
      <selection activeCell="H32" sqref="H32"/>
    </sheetView>
  </sheetViews>
  <sheetFormatPr defaultRowHeight="15" x14ac:dyDescent="0.25"/>
  <cols>
    <col min="3" max="3" customWidth="true" width="38.140625" collapsed="false"/>
    <col min="4" max="4" customWidth="true" width="26.28515625" collapsed="false"/>
    <col min="5" max="5" customWidth="true" hidden="true" width="9.140625" collapsed="false"/>
    <col min="6" max="6" customWidth="true" hidden="true" width="15.7109375" collapsed="false"/>
    <col min="7" max="7" customWidth="true" width="13.42578125" collapsed="false"/>
    <col min="8" max="8" customWidth="true" width="11.42578125" collapsed="false"/>
  </cols>
  <sheetData>
    <row ht="52.5" r="1" spans="1:21" x14ac:dyDescent="0.25">
      <c r="A1" s="3" t="s">
        <v>479</v>
      </c>
      <c r="B1" s="3" t="s">
        <v>480</v>
      </c>
      <c r="C1" s="3" t="s">
        <v>358</v>
      </c>
      <c r="D1" s="53" t="s">
        <v>357</v>
      </c>
      <c r="E1" s="93" t="s">
        <v>356</v>
      </c>
      <c r="F1" s="93" t="s">
        <v>355</v>
      </c>
      <c r="G1" s="93" t="s">
        <v>354</v>
      </c>
      <c r="H1" s="2" t="s">
        <v>18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518</v>
      </c>
    </row>
    <row customFormat="1" r="2" s="112" spans="1:21" x14ac:dyDescent="0.25">
      <c r="A2" s="86" t="s">
        <v>431</v>
      </c>
      <c r="B2" s="112" t="s">
        <v>331</v>
      </c>
      <c r="C2" s="112" t="s">
        <v>655</v>
      </c>
      <c r="D2" s="132" t="s">
        <v>654</v>
      </c>
      <c r="E2" s="128" t="s">
        <v>653</v>
      </c>
      <c r="F2" s="116">
        <v>5704041.4000000004</v>
      </c>
      <c r="G2" s="115">
        <f ref="G2:G9" si="0" t="shared">F2/E2</f>
        <v>47533.678333333337</v>
      </c>
      <c r="H2" s="126">
        <f>SUM(I2:T2)</f>
        <v>21.5</v>
      </c>
      <c r="I2" s="136">
        <v>2</v>
      </c>
      <c r="J2" s="136">
        <v>2</v>
      </c>
      <c r="K2" s="136">
        <v>2</v>
      </c>
      <c r="L2" s="136">
        <v>2</v>
      </c>
      <c r="M2" s="136">
        <v>2</v>
      </c>
      <c r="N2" s="136">
        <v>2</v>
      </c>
      <c r="O2" s="136">
        <v>2</v>
      </c>
      <c r="P2" s="136">
        <v>2</v>
      </c>
      <c r="Q2" s="136">
        <v>1.5</v>
      </c>
      <c r="R2" s="136">
        <v>1</v>
      </c>
      <c r="S2" s="136">
        <v>1</v>
      </c>
      <c r="T2" s="136">
        <v>2</v>
      </c>
      <c r="U2" s="112" t="s">
        <v>484</v>
      </c>
    </row>
    <row customFormat="1" r="3" s="112" spans="1:21" x14ac:dyDescent="0.25">
      <c r="A3" s="112" t="s">
        <v>439</v>
      </c>
      <c r="B3" s="112" t="s">
        <v>331</v>
      </c>
      <c r="C3" s="112" t="s">
        <v>652</v>
      </c>
      <c r="D3" s="55" t="s">
        <v>651</v>
      </c>
      <c r="E3" s="128" t="s">
        <v>650</v>
      </c>
      <c r="F3" s="116">
        <v>5517981.6799999997</v>
      </c>
      <c r="G3" s="115">
        <f si="0" t="shared"/>
        <v>17243.692749999998</v>
      </c>
      <c r="H3" s="126">
        <f ref="H3:H8" si="1" t="shared">SUM(I3:T3)</f>
        <v>17.5</v>
      </c>
      <c r="I3" s="136">
        <v>2</v>
      </c>
      <c r="J3" s="136">
        <v>2</v>
      </c>
      <c r="K3" s="136">
        <v>1.5</v>
      </c>
      <c r="L3" s="136">
        <v>1.5</v>
      </c>
      <c r="M3" s="136">
        <v>1.5</v>
      </c>
      <c r="N3" s="136">
        <v>1.5</v>
      </c>
      <c r="O3" s="136">
        <v>1.5</v>
      </c>
      <c r="P3" s="136">
        <v>1.5</v>
      </c>
      <c r="Q3" s="136">
        <v>1.5</v>
      </c>
      <c r="R3" s="136">
        <v>1</v>
      </c>
      <c r="S3" s="136">
        <v>1</v>
      </c>
      <c r="T3" s="136">
        <v>1</v>
      </c>
      <c r="U3" s="112" t="s">
        <v>484</v>
      </c>
    </row>
    <row r="4" spans="1:21" x14ac:dyDescent="0.25">
      <c r="A4" s="86" t="s">
        <v>431</v>
      </c>
      <c r="B4" t="s">
        <v>331</v>
      </c>
      <c r="C4" t="s">
        <v>649</v>
      </c>
      <c r="D4" s="52" t="s">
        <v>648</v>
      </c>
      <c r="E4" s="124" t="s">
        <v>647</v>
      </c>
      <c r="F4" s="80">
        <v>2515406</v>
      </c>
      <c r="G4" s="79">
        <f si="0" t="shared"/>
        <v>100616.24</v>
      </c>
      <c r="H4" s="126">
        <f si="1" t="shared"/>
        <v>2.5</v>
      </c>
      <c r="I4" s="135">
        <v>0.5</v>
      </c>
      <c r="J4" s="135">
        <v>0</v>
      </c>
      <c r="K4" s="135">
        <v>0.5</v>
      </c>
      <c r="L4" s="135">
        <v>0.5</v>
      </c>
      <c r="M4" s="135">
        <v>0</v>
      </c>
      <c r="N4" s="135">
        <v>0</v>
      </c>
      <c r="O4" s="135">
        <v>0</v>
      </c>
      <c r="P4" s="135">
        <v>0.5</v>
      </c>
      <c r="Q4" s="135">
        <v>0</v>
      </c>
      <c r="R4" s="135">
        <v>0.5</v>
      </c>
      <c r="S4" s="135">
        <v>0</v>
      </c>
      <c r="T4" s="135">
        <v>0</v>
      </c>
      <c r="U4" s="112" t="s">
        <v>484</v>
      </c>
    </row>
    <row r="5" spans="1:21" x14ac:dyDescent="0.25">
      <c r="A5" t="s">
        <v>545</v>
      </c>
      <c r="B5" t="s">
        <v>331</v>
      </c>
      <c r="C5" t="s">
        <v>646</v>
      </c>
      <c r="D5" s="52" t="s">
        <v>645</v>
      </c>
      <c r="E5" s="124" t="s">
        <v>644</v>
      </c>
      <c r="F5" s="80">
        <v>3300436.4</v>
      </c>
      <c r="G5" s="79">
        <f si="0" t="shared"/>
        <v>34379.54583333333</v>
      </c>
      <c r="H5" s="126">
        <f si="1" t="shared"/>
        <v>3.5</v>
      </c>
      <c r="I5" s="135">
        <v>0.5</v>
      </c>
      <c r="J5" s="135">
        <v>0</v>
      </c>
      <c r="K5" s="135">
        <v>0</v>
      </c>
      <c r="L5" s="135">
        <v>0.5</v>
      </c>
      <c r="M5" s="135">
        <v>0</v>
      </c>
      <c r="N5" s="135">
        <v>0.5</v>
      </c>
      <c r="O5" s="135">
        <v>0</v>
      </c>
      <c r="P5" s="135">
        <v>1</v>
      </c>
      <c r="Q5" s="135">
        <v>1</v>
      </c>
      <c r="R5" s="135">
        <v>0</v>
      </c>
      <c r="S5" s="135">
        <v>0</v>
      </c>
      <c r="T5" s="135">
        <v>0</v>
      </c>
      <c r="U5" s="112" t="s">
        <v>484</v>
      </c>
    </row>
    <row r="6" spans="1:21" x14ac:dyDescent="0.25">
      <c r="A6" s="86" t="s">
        <v>431</v>
      </c>
      <c r="B6" t="s">
        <v>331</v>
      </c>
      <c r="C6" t="s">
        <v>643</v>
      </c>
      <c r="D6" s="52" t="s">
        <v>642</v>
      </c>
      <c r="E6" s="124" t="s">
        <v>641</v>
      </c>
      <c r="F6" s="80">
        <v>6816535.4400000004</v>
      </c>
      <c r="G6" s="79">
        <f si="0" t="shared"/>
        <v>19475.815542857144</v>
      </c>
      <c r="H6" s="126">
        <f si="1" t="shared"/>
        <v>9</v>
      </c>
      <c r="I6" s="135">
        <v>2</v>
      </c>
      <c r="J6" s="135">
        <v>1</v>
      </c>
      <c r="K6" s="135">
        <v>1</v>
      </c>
      <c r="L6" s="135">
        <v>1</v>
      </c>
      <c r="M6" s="135">
        <v>0.5</v>
      </c>
      <c r="N6" s="135">
        <v>0.5</v>
      </c>
      <c r="O6" s="135">
        <v>0.5</v>
      </c>
      <c r="P6" s="135">
        <v>1</v>
      </c>
      <c r="Q6" s="135">
        <v>0.5</v>
      </c>
      <c r="R6" s="135">
        <v>0.5</v>
      </c>
      <c r="S6" s="135">
        <v>0.5</v>
      </c>
      <c r="T6" s="135">
        <v>0</v>
      </c>
      <c r="U6" s="112" t="s">
        <v>484</v>
      </c>
    </row>
    <row r="7" spans="1:21" x14ac:dyDescent="0.25">
      <c r="A7" s="86" t="s">
        <v>431</v>
      </c>
      <c r="B7" t="s">
        <v>331</v>
      </c>
      <c r="C7" t="s">
        <v>640</v>
      </c>
      <c r="D7" s="52" t="s">
        <v>639</v>
      </c>
      <c r="E7" s="124" t="s">
        <v>634</v>
      </c>
      <c r="F7" s="80">
        <v>9820343.4399999995</v>
      </c>
      <c r="G7" s="79">
        <f si="0" t="shared"/>
        <v>10662.696460369163</v>
      </c>
      <c r="H7" s="126">
        <f si="1" t="shared"/>
        <v>9</v>
      </c>
      <c r="I7" s="135">
        <v>2</v>
      </c>
      <c r="J7" s="135">
        <v>1</v>
      </c>
      <c r="K7" s="135">
        <v>1</v>
      </c>
      <c r="L7" s="135">
        <v>1</v>
      </c>
      <c r="M7" s="135">
        <v>0.5</v>
      </c>
      <c r="N7" s="135">
        <v>0.5</v>
      </c>
      <c r="O7" s="135">
        <v>0.5</v>
      </c>
      <c r="P7" s="135">
        <v>1</v>
      </c>
      <c r="Q7" s="135">
        <v>0.5</v>
      </c>
      <c r="R7" s="135">
        <v>0.5</v>
      </c>
      <c r="S7" s="135">
        <v>0.5</v>
      </c>
      <c r="T7" s="135">
        <v>0</v>
      </c>
      <c r="U7" s="112" t="s">
        <v>484</v>
      </c>
    </row>
    <row r="8" spans="1:21" x14ac:dyDescent="0.25">
      <c r="A8" s="86" t="s">
        <v>431</v>
      </c>
      <c r="B8" t="s">
        <v>331</v>
      </c>
      <c r="C8" t="s">
        <v>638</v>
      </c>
      <c r="D8" s="52" t="s">
        <v>637</v>
      </c>
      <c r="E8" s="124" t="s">
        <v>636</v>
      </c>
      <c r="F8" s="80">
        <v>7166361.5199999996</v>
      </c>
      <c r="G8" s="79">
        <f si="0" t="shared"/>
        <v>17915.9038</v>
      </c>
      <c r="H8" s="126">
        <f si="1" t="shared"/>
        <v>9.5</v>
      </c>
      <c r="I8" s="135">
        <v>2</v>
      </c>
      <c r="J8" s="135">
        <v>0.5</v>
      </c>
      <c r="K8" s="135">
        <v>0.5</v>
      </c>
      <c r="L8" s="135">
        <v>1</v>
      </c>
      <c r="M8" s="135">
        <v>1</v>
      </c>
      <c r="N8" s="135">
        <v>0.5</v>
      </c>
      <c r="O8" s="135">
        <v>1.5</v>
      </c>
      <c r="P8" s="135">
        <v>1</v>
      </c>
      <c r="Q8" s="135">
        <v>0.5</v>
      </c>
      <c r="R8" s="135">
        <v>0.5</v>
      </c>
      <c r="S8" s="135">
        <v>0.5</v>
      </c>
      <c r="T8" s="135">
        <v>0</v>
      </c>
      <c r="U8" s="112" t="s">
        <v>484</v>
      </c>
    </row>
    <row r="9" spans="1:21" x14ac:dyDescent="0.25">
      <c r="A9" s="86" t="s">
        <v>431</v>
      </c>
      <c r="B9" t="s">
        <v>331</v>
      </c>
      <c r="D9" s="52" t="s">
        <v>635</v>
      </c>
      <c r="E9" s="124" t="s">
        <v>634</v>
      </c>
      <c r="F9" s="80">
        <v>8417404.7200000007</v>
      </c>
      <c r="G9" s="79">
        <f si="0" t="shared"/>
        <v>9139.4188056460371</v>
      </c>
      <c r="H9" s="125" t="s">
        <v>633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12" t="s">
        <v>484</v>
      </c>
    </row>
    <row r="10" spans="1:21" x14ac:dyDescent="0.25">
      <c r="A10" t="s">
        <v>545</v>
      </c>
      <c r="B10" t="s">
        <v>331</v>
      </c>
      <c r="C10" t="s">
        <v>677</v>
      </c>
      <c r="D10" s="52" t="s">
        <v>678</v>
      </c>
      <c r="E10" s="124" t="s">
        <v>647</v>
      </c>
      <c r="F10" s="80">
        <v>1241997.2</v>
      </c>
      <c r="G10" s="79">
        <f ref="G10:G16" si="2" t="shared">F10/E10</f>
        <v>49679.887999999999</v>
      </c>
      <c r="H10" s="126">
        <f ref="H10:H11" si="3" t="shared">SUM(I10:T10)</f>
        <v>4.5</v>
      </c>
      <c r="I10" s="135">
        <v>0.5</v>
      </c>
      <c r="J10" s="135">
        <v>0.5</v>
      </c>
      <c r="K10" s="135">
        <v>0</v>
      </c>
      <c r="L10" s="135">
        <v>1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1</v>
      </c>
      <c r="S10" s="135">
        <v>1</v>
      </c>
      <c r="T10" s="135">
        <v>0.5</v>
      </c>
      <c r="U10" t="s">
        <v>485</v>
      </c>
    </row>
    <row r="11" spans="1:21" x14ac:dyDescent="0.25">
      <c r="A11" s="86" t="s">
        <v>431</v>
      </c>
      <c r="B11" t="s">
        <v>331</v>
      </c>
      <c r="C11" t="s">
        <v>679</v>
      </c>
      <c r="D11" s="52" t="s">
        <v>680</v>
      </c>
      <c r="E11" s="124" t="s">
        <v>681</v>
      </c>
      <c r="F11" s="80">
        <v>2751736.2</v>
      </c>
      <c r="G11" s="79">
        <f si="2" t="shared"/>
        <v>250157.83636363639</v>
      </c>
      <c r="H11" s="126">
        <f si="3" t="shared"/>
        <v>6.5</v>
      </c>
      <c r="I11" s="135">
        <v>0.5</v>
      </c>
      <c r="J11" s="135">
        <v>0.5</v>
      </c>
      <c r="K11" s="135">
        <v>0</v>
      </c>
      <c r="L11" s="135">
        <v>0.5</v>
      </c>
      <c r="M11" s="135">
        <v>1</v>
      </c>
      <c r="N11" s="135">
        <v>0.5</v>
      </c>
      <c r="O11" s="135">
        <v>1</v>
      </c>
      <c r="P11" s="135">
        <v>0.5</v>
      </c>
      <c r="Q11" s="135">
        <v>0.5</v>
      </c>
      <c r="R11" s="135">
        <v>0.5</v>
      </c>
      <c r="S11" s="135">
        <v>0.5</v>
      </c>
      <c r="T11" s="135">
        <v>0.5</v>
      </c>
      <c r="U11" t="s">
        <v>485</v>
      </c>
    </row>
    <row r="12" spans="1:21" x14ac:dyDescent="0.25">
      <c r="A12" s="86" t="s">
        <v>431</v>
      </c>
      <c r="B12" t="s">
        <v>331</v>
      </c>
      <c r="D12" s="133" t="s">
        <v>683</v>
      </c>
      <c r="E12" s="124" t="s">
        <v>684</v>
      </c>
      <c r="F12" s="80">
        <v>9734615.0399999991</v>
      </c>
      <c r="G12" s="79">
        <f si="2" t="shared"/>
        <v>14421.65191111111</v>
      </c>
      <c r="H12" s="131" t="s">
        <v>686</v>
      </c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t="s">
        <v>485</v>
      </c>
    </row>
    <row r="13" spans="1:21" x14ac:dyDescent="0.25">
      <c r="A13" t="s">
        <v>439</v>
      </c>
      <c r="B13" t="s">
        <v>331</v>
      </c>
      <c r="C13" t="s">
        <v>682</v>
      </c>
      <c r="D13" s="55" t="s">
        <v>685</v>
      </c>
      <c r="E13" s="124" t="s">
        <v>684</v>
      </c>
      <c r="F13" s="80">
        <v>6254320.96</v>
      </c>
      <c r="G13" s="79">
        <f si="2" t="shared"/>
        <v>9265.6606814814822</v>
      </c>
      <c r="H13" s="126">
        <f ref="H13:H31" si="4" t="shared">SUM(I13:T13)</f>
        <v>12.5</v>
      </c>
      <c r="I13" s="135">
        <v>1</v>
      </c>
      <c r="J13" s="135">
        <v>1</v>
      </c>
      <c r="K13" s="135">
        <v>1</v>
      </c>
      <c r="L13" s="135">
        <v>1</v>
      </c>
      <c r="M13" s="135">
        <v>0.5</v>
      </c>
      <c r="N13" s="135">
        <v>0.5</v>
      </c>
      <c r="O13" s="135">
        <v>1.5</v>
      </c>
      <c r="P13" s="135">
        <v>1</v>
      </c>
      <c r="Q13" s="135">
        <v>1</v>
      </c>
      <c r="R13" s="135">
        <v>1</v>
      </c>
      <c r="S13" s="135">
        <v>1</v>
      </c>
      <c r="T13" s="135">
        <v>2</v>
      </c>
      <c r="U13" t="s">
        <v>485</v>
      </c>
    </row>
    <row r="14" spans="1:21" x14ac:dyDescent="0.25">
      <c r="A14" s="86" t="s">
        <v>431</v>
      </c>
      <c r="B14" t="s">
        <v>331</v>
      </c>
      <c r="C14" t="s">
        <v>687</v>
      </c>
      <c r="D14" s="132" t="s">
        <v>688</v>
      </c>
      <c r="E14" s="124" t="s">
        <v>689</v>
      </c>
      <c r="F14" s="80">
        <v>2410055.6</v>
      </c>
      <c r="G14" s="79">
        <f si="2" t="shared"/>
        <v>68858.731428571438</v>
      </c>
      <c r="H14" s="126">
        <f si="4" t="shared"/>
        <v>10</v>
      </c>
      <c r="I14" s="135">
        <v>1</v>
      </c>
      <c r="J14" s="135">
        <v>0.5</v>
      </c>
      <c r="K14" s="135">
        <v>1</v>
      </c>
      <c r="L14" s="135">
        <v>1</v>
      </c>
      <c r="M14" s="135">
        <v>1</v>
      </c>
      <c r="N14" s="135">
        <v>0.5</v>
      </c>
      <c r="O14" s="135">
        <v>1</v>
      </c>
      <c r="P14" s="135">
        <v>0.5</v>
      </c>
      <c r="Q14" s="135">
        <v>1</v>
      </c>
      <c r="R14" s="135">
        <v>0.5</v>
      </c>
      <c r="S14" s="135">
        <v>2</v>
      </c>
      <c r="T14" s="135">
        <v>0</v>
      </c>
      <c r="U14" t="s">
        <v>485</v>
      </c>
    </row>
    <row r="15" spans="1:21" x14ac:dyDescent="0.25">
      <c r="A15" s="86" t="s">
        <v>431</v>
      </c>
      <c r="B15" t="s">
        <v>331</v>
      </c>
      <c r="C15" t="s">
        <v>690</v>
      </c>
      <c r="D15" s="52" t="s">
        <v>691</v>
      </c>
      <c r="E15" s="124" t="s">
        <v>692</v>
      </c>
      <c r="F15" s="80">
        <v>7121536.2000000002</v>
      </c>
      <c r="G15" s="79">
        <f si="2" t="shared"/>
        <v>8824.7040892193309</v>
      </c>
      <c r="H15" s="126">
        <f si="4" t="shared"/>
        <v>1</v>
      </c>
      <c r="I15" s="135">
        <v>0.5</v>
      </c>
      <c r="J15" s="135">
        <v>0.5</v>
      </c>
      <c r="K15" s="135">
        <v>0</v>
      </c>
      <c r="L15" s="135" t="s">
        <v>693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t="s">
        <v>485</v>
      </c>
    </row>
    <row r="16" spans="1:21" x14ac:dyDescent="0.25">
      <c r="A16" t="s">
        <v>439</v>
      </c>
      <c r="B16" t="s">
        <v>331</v>
      </c>
      <c r="C16" t="s">
        <v>694</v>
      </c>
      <c r="D16" s="52" t="s">
        <v>695</v>
      </c>
      <c r="E16" s="124" t="s">
        <v>696</v>
      </c>
      <c r="F16" s="80">
        <v>6134860.0999999996</v>
      </c>
      <c r="G16" s="79">
        <f si="2" t="shared"/>
        <v>25776.723109243696</v>
      </c>
      <c r="H16" s="126">
        <f si="4" t="shared"/>
        <v>9.5</v>
      </c>
      <c r="I16" s="135">
        <v>1</v>
      </c>
      <c r="J16" s="135">
        <v>1</v>
      </c>
      <c r="K16" s="135">
        <v>1</v>
      </c>
      <c r="L16" s="135">
        <v>1</v>
      </c>
      <c r="M16" s="135">
        <v>1</v>
      </c>
      <c r="N16" s="135">
        <v>0.5</v>
      </c>
      <c r="O16" s="135">
        <v>1</v>
      </c>
      <c r="P16" s="135">
        <v>1</v>
      </c>
      <c r="Q16" s="135">
        <v>0.5</v>
      </c>
      <c r="R16" s="135">
        <v>0.5</v>
      </c>
      <c r="S16" s="135">
        <v>0.5</v>
      </c>
      <c r="T16" s="135">
        <v>0.5</v>
      </c>
      <c r="U16" t="s">
        <v>485</v>
      </c>
    </row>
    <row r="17" spans="1:21" x14ac:dyDescent="0.25">
      <c r="A17" s="86" t="s">
        <v>431</v>
      </c>
      <c r="B17" t="s">
        <v>318</v>
      </c>
      <c r="C17" t="s">
        <v>632</v>
      </c>
      <c r="D17" s="52" t="s">
        <v>631</v>
      </c>
      <c r="E17" s="124" t="s">
        <v>630</v>
      </c>
      <c r="F17" s="80">
        <v>9952542</v>
      </c>
      <c r="G17" s="79">
        <f>F17/E17</f>
        <v>47393.057142857142</v>
      </c>
      <c r="H17" s="126">
        <f si="4" t="shared"/>
        <v>7.5</v>
      </c>
      <c r="I17" s="135">
        <v>1</v>
      </c>
      <c r="J17" s="135">
        <v>1</v>
      </c>
      <c r="K17" s="135">
        <v>1</v>
      </c>
      <c r="L17" s="135">
        <v>0.5</v>
      </c>
      <c r="M17" s="135">
        <v>1</v>
      </c>
      <c r="N17" s="135">
        <v>2</v>
      </c>
      <c r="O17" s="135">
        <v>0</v>
      </c>
      <c r="P17" s="135">
        <v>1</v>
      </c>
      <c r="Q17" s="135">
        <v>0</v>
      </c>
      <c r="R17" s="135">
        <v>0</v>
      </c>
      <c r="S17" s="135">
        <v>0</v>
      </c>
      <c r="T17" s="135">
        <v>0</v>
      </c>
      <c r="U17" s="112" t="s">
        <v>484</v>
      </c>
    </row>
    <row r="18" spans="1:21" x14ac:dyDescent="0.25">
      <c r="A18" s="86" t="s">
        <v>428</v>
      </c>
      <c r="B18" t="s">
        <v>318</v>
      </c>
      <c r="C18" t="s">
        <v>629</v>
      </c>
      <c r="D18" s="52" t="s">
        <v>628</v>
      </c>
      <c r="E18" s="124" t="s">
        <v>627</v>
      </c>
      <c r="F18" s="80">
        <v>9018597</v>
      </c>
      <c r="G18" s="79">
        <f>F18/E18</f>
        <v>34686.911538461536</v>
      </c>
      <c r="H18" s="126">
        <f si="4" t="shared"/>
        <v>3.5</v>
      </c>
      <c r="I18" s="135">
        <v>1</v>
      </c>
      <c r="J18" s="135">
        <v>0.5</v>
      </c>
      <c r="K18" s="135">
        <v>0.5</v>
      </c>
      <c r="L18" s="135">
        <v>0.5</v>
      </c>
      <c r="M18" s="135">
        <v>0.5</v>
      </c>
      <c r="N18" s="135">
        <v>0</v>
      </c>
      <c r="O18" s="135">
        <v>0</v>
      </c>
      <c r="P18" s="135">
        <v>0.5</v>
      </c>
      <c r="Q18" s="135">
        <v>0</v>
      </c>
      <c r="R18" s="135">
        <v>0</v>
      </c>
      <c r="S18" s="135">
        <v>0</v>
      </c>
      <c r="T18" s="135">
        <v>0</v>
      </c>
      <c r="U18" s="112" t="s">
        <v>484</v>
      </c>
    </row>
    <row r="19" spans="1:21" x14ac:dyDescent="0.25">
      <c r="A19" s="86" t="s">
        <v>428</v>
      </c>
      <c r="B19" t="s">
        <v>318</v>
      </c>
      <c r="C19" t="s">
        <v>626</v>
      </c>
      <c r="D19" s="52" t="s">
        <v>625</v>
      </c>
      <c r="E19" s="124" t="s">
        <v>624</v>
      </c>
      <c r="F19" s="80">
        <v>6185723.2000000002</v>
      </c>
      <c r="G19" s="79">
        <f>F19/E19</f>
        <v>24257.738039215688</v>
      </c>
      <c r="H19" s="126">
        <f si="4" t="shared"/>
        <v>5.5</v>
      </c>
      <c r="I19" s="135">
        <v>1</v>
      </c>
      <c r="J19" s="135">
        <v>0.5</v>
      </c>
      <c r="K19" s="135">
        <v>1</v>
      </c>
      <c r="L19" s="135">
        <v>1</v>
      </c>
      <c r="M19" s="135">
        <v>0.5</v>
      </c>
      <c r="N19" s="135">
        <v>0.5</v>
      </c>
      <c r="O19" s="135">
        <v>0</v>
      </c>
      <c r="P19" s="135">
        <v>0.5</v>
      </c>
      <c r="Q19" s="135">
        <v>0.5</v>
      </c>
      <c r="R19" s="135">
        <v>0</v>
      </c>
      <c r="S19" s="135">
        <v>0</v>
      </c>
      <c r="T19" s="135">
        <v>0</v>
      </c>
      <c r="U19" s="112" t="s">
        <v>484</v>
      </c>
    </row>
    <row r="20" spans="1:21" x14ac:dyDescent="0.25">
      <c r="A20" s="86" t="s">
        <v>428</v>
      </c>
      <c r="B20" t="s">
        <v>318</v>
      </c>
      <c r="C20" t="s">
        <v>623</v>
      </c>
      <c r="D20" s="52" t="s">
        <v>622</v>
      </c>
      <c r="E20" s="124" t="s">
        <v>621</v>
      </c>
      <c r="F20" s="80">
        <v>6878452</v>
      </c>
      <c r="G20" s="79">
        <f>F20/E20</f>
        <v>34392.26</v>
      </c>
      <c r="H20" s="126">
        <f si="4" t="shared"/>
        <v>4.5</v>
      </c>
      <c r="I20" s="135">
        <v>1</v>
      </c>
      <c r="J20" s="135">
        <v>0.5</v>
      </c>
      <c r="K20" s="135">
        <v>0.5</v>
      </c>
      <c r="L20" s="135">
        <v>0.5</v>
      </c>
      <c r="M20" s="135">
        <v>0.5</v>
      </c>
      <c r="N20" s="135">
        <v>0.5</v>
      </c>
      <c r="O20" s="135">
        <v>0</v>
      </c>
      <c r="P20" s="135">
        <v>0.5</v>
      </c>
      <c r="Q20" s="135">
        <v>0.5</v>
      </c>
      <c r="R20" s="135">
        <v>0</v>
      </c>
      <c r="S20" s="135">
        <v>0</v>
      </c>
      <c r="T20" s="135">
        <v>0</v>
      </c>
      <c r="U20" s="112" t="s">
        <v>484</v>
      </c>
    </row>
    <row r="21" spans="1:21" x14ac:dyDescent="0.25">
      <c r="A21" s="86" t="s">
        <v>428</v>
      </c>
      <c r="B21" t="s">
        <v>318</v>
      </c>
      <c r="C21" t="s">
        <v>620</v>
      </c>
      <c r="D21" s="52" t="s">
        <v>619</v>
      </c>
      <c r="E21" s="124" t="s">
        <v>618</v>
      </c>
      <c r="F21" s="80">
        <v>3578999</v>
      </c>
      <c r="G21" s="79">
        <f>F21/E21</f>
        <v>32536.354545454546</v>
      </c>
      <c r="H21" s="126">
        <f si="4" t="shared"/>
        <v>3</v>
      </c>
      <c r="I21" s="135">
        <v>1</v>
      </c>
      <c r="J21" s="135">
        <v>0.5</v>
      </c>
      <c r="K21" s="135">
        <v>0.5</v>
      </c>
      <c r="L21" s="135">
        <v>0.5</v>
      </c>
      <c r="M21" s="135">
        <v>0</v>
      </c>
      <c r="N21" s="135">
        <v>0</v>
      </c>
      <c r="O21" s="135">
        <v>0</v>
      </c>
      <c r="P21" s="135">
        <v>0.5</v>
      </c>
      <c r="Q21" s="135">
        <v>0</v>
      </c>
      <c r="R21" s="135">
        <v>0</v>
      </c>
      <c r="S21" s="135">
        <v>0</v>
      </c>
      <c r="T21" s="135">
        <v>0</v>
      </c>
      <c r="U21" s="112" t="s">
        <v>484</v>
      </c>
    </row>
    <row r="22" spans="1:21" x14ac:dyDescent="0.25">
      <c r="A22" t="s">
        <v>439</v>
      </c>
      <c r="B22" t="s">
        <v>318</v>
      </c>
      <c r="C22" t="s">
        <v>662</v>
      </c>
      <c r="D22" s="52" t="s">
        <v>663</v>
      </c>
      <c r="E22" s="124" t="s">
        <v>664</v>
      </c>
      <c r="F22" s="80">
        <v>9998940</v>
      </c>
      <c r="G22" s="79">
        <f ref="G22:G25" si="5" t="shared">F22/E22</f>
        <v>133319.20000000001</v>
      </c>
      <c r="H22" s="126">
        <f si="4" t="shared"/>
        <v>4.5</v>
      </c>
      <c r="I22" s="135">
        <v>0.5</v>
      </c>
      <c r="J22" s="135">
        <v>1</v>
      </c>
      <c r="K22" s="135">
        <v>0.5</v>
      </c>
      <c r="L22" s="135">
        <v>0</v>
      </c>
      <c r="M22" s="135">
        <v>0</v>
      </c>
      <c r="N22" s="135">
        <v>0</v>
      </c>
      <c r="O22" s="135">
        <v>0.5</v>
      </c>
      <c r="P22" s="135">
        <v>0.5</v>
      </c>
      <c r="Q22" s="135">
        <v>0</v>
      </c>
      <c r="R22" s="135">
        <v>0</v>
      </c>
      <c r="S22" s="135">
        <v>0.5</v>
      </c>
      <c r="T22" s="135">
        <v>1</v>
      </c>
      <c r="U22" t="s">
        <v>485</v>
      </c>
    </row>
    <row r="23" spans="1:21" x14ac:dyDescent="0.25">
      <c r="A23" s="86" t="s">
        <v>428</v>
      </c>
      <c r="B23" t="s">
        <v>318</v>
      </c>
      <c r="C23" t="s">
        <v>665</v>
      </c>
      <c r="D23" s="52" t="s">
        <v>666</v>
      </c>
      <c r="E23" s="124" t="s">
        <v>667</v>
      </c>
      <c r="F23" s="80">
        <v>9941598</v>
      </c>
      <c r="G23" s="79">
        <f si="5" t="shared"/>
        <v>92051.833333333328</v>
      </c>
      <c r="H23" s="126">
        <f si="4" t="shared"/>
        <v>1.5</v>
      </c>
      <c r="I23" s="135">
        <v>0.5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1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t="s">
        <v>485</v>
      </c>
    </row>
    <row r="24" spans="1:21" x14ac:dyDescent="0.25">
      <c r="A24" s="86" t="s">
        <v>428</v>
      </c>
      <c r="B24" t="s">
        <v>318</v>
      </c>
      <c r="C24" t="s">
        <v>668</v>
      </c>
      <c r="D24" s="52" t="s">
        <v>669</v>
      </c>
      <c r="E24" s="124" t="s">
        <v>670</v>
      </c>
      <c r="F24" s="80">
        <v>9058685.5</v>
      </c>
      <c r="G24" s="79">
        <f si="5" t="shared"/>
        <v>452934.27500000002</v>
      </c>
      <c r="H24" s="126">
        <f si="4" t="shared"/>
        <v>4</v>
      </c>
      <c r="I24" s="135">
        <v>0.5</v>
      </c>
      <c r="J24" s="135">
        <v>0.5</v>
      </c>
      <c r="K24" s="135">
        <v>0.5</v>
      </c>
      <c r="L24" s="135">
        <v>0.5</v>
      </c>
      <c r="M24" s="135">
        <v>0.5</v>
      </c>
      <c r="N24" s="135">
        <v>0</v>
      </c>
      <c r="O24" s="135">
        <v>1</v>
      </c>
      <c r="P24" s="135">
        <v>0</v>
      </c>
      <c r="Q24" s="135">
        <v>0</v>
      </c>
      <c r="R24" s="135">
        <v>0.5</v>
      </c>
      <c r="S24" s="135">
        <v>0</v>
      </c>
      <c r="T24" s="135">
        <v>0</v>
      </c>
      <c r="U24" t="s">
        <v>485</v>
      </c>
    </row>
    <row r="25" spans="1:21" x14ac:dyDescent="0.25">
      <c r="A25" s="86" t="s">
        <v>428</v>
      </c>
      <c r="B25" t="s">
        <v>318</v>
      </c>
      <c r="C25" t="s">
        <v>671</v>
      </c>
      <c r="D25" s="52" t="s">
        <v>672</v>
      </c>
      <c r="E25" s="124" t="s">
        <v>673</v>
      </c>
      <c r="F25" s="80">
        <v>8987100.4000000004</v>
      </c>
      <c r="G25" s="79">
        <f si="5" t="shared"/>
        <v>23043.84717948718</v>
      </c>
      <c r="H25" s="126">
        <f si="4" t="shared"/>
        <v>7.5</v>
      </c>
      <c r="I25" s="135">
        <v>0.5</v>
      </c>
      <c r="J25" s="135">
        <v>0.5</v>
      </c>
      <c r="K25" s="135">
        <v>1</v>
      </c>
      <c r="L25" s="135">
        <v>0.5</v>
      </c>
      <c r="M25" s="135">
        <v>1</v>
      </c>
      <c r="N25" s="135">
        <v>0.5</v>
      </c>
      <c r="O25" s="135">
        <v>1</v>
      </c>
      <c r="P25" s="135">
        <v>1</v>
      </c>
      <c r="Q25" s="135">
        <v>0.5</v>
      </c>
      <c r="R25" s="135">
        <v>0.5</v>
      </c>
      <c r="S25" s="135">
        <v>0.5</v>
      </c>
      <c r="T25" s="135">
        <v>0</v>
      </c>
      <c r="U25" t="s">
        <v>485</v>
      </c>
    </row>
    <row r="26" spans="1:21" x14ac:dyDescent="0.25">
      <c r="A26" s="86" t="s">
        <v>428</v>
      </c>
      <c r="B26" t="s">
        <v>318</v>
      </c>
      <c r="C26" t="s">
        <v>674</v>
      </c>
      <c r="D26" s="52" t="s">
        <v>675</v>
      </c>
      <c r="E26" s="124" t="s">
        <v>362</v>
      </c>
      <c r="F26" s="80">
        <v>9832550.5199999996</v>
      </c>
      <c r="G26" s="79" t="s">
        <v>676</v>
      </c>
      <c r="H26" s="126">
        <f si="4" t="shared"/>
        <v>6</v>
      </c>
      <c r="I26" s="135">
        <v>0.5</v>
      </c>
      <c r="J26" s="135">
        <v>0.5</v>
      </c>
      <c r="K26" s="135">
        <v>0.5</v>
      </c>
      <c r="L26" s="135">
        <v>0.5</v>
      </c>
      <c r="M26" s="135">
        <v>0.5</v>
      </c>
      <c r="N26" s="135">
        <v>2</v>
      </c>
      <c r="O26" s="135">
        <v>0</v>
      </c>
      <c r="P26" s="135">
        <v>1</v>
      </c>
      <c r="Q26" s="135">
        <v>0</v>
      </c>
      <c r="R26" s="135">
        <v>0</v>
      </c>
      <c r="S26" s="135">
        <v>0.5</v>
      </c>
      <c r="T26" s="135">
        <v>0</v>
      </c>
      <c r="U26" t="s">
        <v>485</v>
      </c>
    </row>
    <row r="27" spans="1:21" x14ac:dyDescent="0.25">
      <c r="A27" s="86" t="s">
        <v>428</v>
      </c>
      <c r="B27" t="s">
        <v>309</v>
      </c>
      <c r="C27" t="s">
        <v>497</v>
      </c>
      <c r="D27" s="82" t="s">
        <v>617</v>
      </c>
      <c r="E27" s="123" t="s">
        <v>616</v>
      </c>
      <c r="F27" s="80">
        <v>5969754.4000000004</v>
      </c>
      <c r="G27" s="79">
        <f>F27/E27</f>
        <v>74621.930000000008</v>
      </c>
      <c r="H27" s="126">
        <f si="4" t="shared"/>
        <v>4.5</v>
      </c>
      <c r="I27" s="135">
        <v>1</v>
      </c>
      <c r="J27" s="135">
        <v>1</v>
      </c>
      <c r="K27" s="135">
        <v>0.5</v>
      </c>
      <c r="L27" s="135">
        <v>0.5</v>
      </c>
      <c r="M27" s="135">
        <v>0</v>
      </c>
      <c r="N27" s="135">
        <v>0.5</v>
      </c>
      <c r="O27" s="135">
        <v>0.5</v>
      </c>
      <c r="P27" s="135">
        <v>0.5</v>
      </c>
      <c r="Q27" s="135">
        <v>0</v>
      </c>
      <c r="R27" s="135">
        <v>0</v>
      </c>
      <c r="S27" s="135">
        <v>0</v>
      </c>
      <c r="T27" s="135">
        <v>0</v>
      </c>
      <c r="U27" s="112" t="s">
        <v>484</v>
      </c>
    </row>
    <row r="28" spans="1:21" x14ac:dyDescent="0.25">
      <c r="A28" s="86" t="s">
        <v>428</v>
      </c>
      <c r="B28" t="s">
        <v>309</v>
      </c>
      <c r="C28" t="s">
        <v>615</v>
      </c>
      <c r="D28" s="82" t="s">
        <v>614</v>
      </c>
      <c r="E28" s="123" t="s">
        <v>613</v>
      </c>
      <c r="F28" s="80">
        <v>5166632</v>
      </c>
      <c r="G28" s="79">
        <f>F28/E28</f>
        <v>51666.32</v>
      </c>
      <c r="H28" s="126">
        <f si="4" t="shared"/>
        <v>3</v>
      </c>
      <c r="I28" s="135">
        <v>1</v>
      </c>
      <c r="J28" s="135">
        <v>0.5</v>
      </c>
      <c r="K28" s="135">
        <v>0.5</v>
      </c>
      <c r="L28" s="135">
        <v>0</v>
      </c>
      <c r="M28" s="135">
        <v>0</v>
      </c>
      <c r="N28" s="135">
        <v>0.5</v>
      </c>
      <c r="O28" s="135">
        <v>0</v>
      </c>
      <c r="P28" s="135">
        <v>0.5</v>
      </c>
      <c r="Q28" s="135">
        <v>0</v>
      </c>
      <c r="R28" s="135">
        <v>0</v>
      </c>
      <c r="S28" s="135">
        <v>0</v>
      </c>
      <c r="T28" s="135">
        <v>0</v>
      </c>
      <c r="U28" s="112" t="s">
        <v>484</v>
      </c>
    </row>
    <row r="29" spans="1:21" x14ac:dyDescent="0.25">
      <c r="A29" s="86" t="s">
        <v>428</v>
      </c>
      <c r="B29" t="s">
        <v>309</v>
      </c>
      <c r="C29" t="s">
        <v>612</v>
      </c>
      <c r="D29" s="82" t="s">
        <v>611</v>
      </c>
      <c r="E29" s="123" t="s">
        <v>610</v>
      </c>
      <c r="F29" s="80">
        <v>9863166</v>
      </c>
      <c r="G29" s="79">
        <f>F29/E29</f>
        <v>12146.756157635467</v>
      </c>
      <c r="H29" s="126">
        <f si="4" t="shared"/>
        <v>3</v>
      </c>
      <c r="I29" s="135">
        <v>1</v>
      </c>
      <c r="J29" s="135">
        <v>0.5</v>
      </c>
      <c r="K29" s="135">
        <v>0.5</v>
      </c>
      <c r="L29" s="135">
        <v>0</v>
      </c>
      <c r="M29" s="135">
        <v>0</v>
      </c>
      <c r="N29" s="135">
        <v>0</v>
      </c>
      <c r="O29" s="135">
        <v>0</v>
      </c>
      <c r="P29" s="135">
        <v>0.5</v>
      </c>
      <c r="Q29" s="135">
        <v>0</v>
      </c>
      <c r="R29" s="135">
        <v>0.5</v>
      </c>
      <c r="S29" s="135">
        <v>0</v>
      </c>
      <c r="T29" s="135">
        <v>0</v>
      </c>
      <c r="U29" s="112" t="s">
        <v>484</v>
      </c>
    </row>
    <row r="30" spans="1:21" x14ac:dyDescent="0.25">
      <c r="A30" s="86" t="s">
        <v>428</v>
      </c>
      <c r="B30" t="s">
        <v>309</v>
      </c>
      <c r="C30" t="s">
        <v>656</v>
      </c>
      <c r="D30" s="82" t="s">
        <v>657</v>
      </c>
      <c r="E30" s="123" t="s">
        <v>658</v>
      </c>
      <c r="F30" s="80">
        <v>4511061.5999999996</v>
      </c>
      <c r="G30" s="79">
        <f ref="G30:G31" si="6" t="shared">F30/E30</f>
        <v>13546.73153153153</v>
      </c>
      <c r="H30" s="126">
        <f si="4" t="shared"/>
        <v>2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2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12" t="s">
        <v>485</v>
      </c>
    </row>
    <row r="31" spans="1:21" x14ac:dyDescent="0.25">
      <c r="A31" s="86" t="s">
        <v>428</v>
      </c>
      <c r="B31" t="s">
        <v>309</v>
      </c>
      <c r="C31" t="s">
        <v>659</v>
      </c>
      <c r="D31" s="82" t="s">
        <v>660</v>
      </c>
      <c r="E31" s="123" t="s">
        <v>661</v>
      </c>
      <c r="F31" s="80">
        <v>5621406.4000000004</v>
      </c>
      <c r="G31" s="79">
        <f si="6" t="shared"/>
        <v>11242.812800000002</v>
      </c>
      <c r="H31" s="126">
        <f si="4" t="shared"/>
        <v>1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1</v>
      </c>
      <c r="U31" s="112" t="s">
        <v>485</v>
      </c>
    </row>
    <row customFormat="1" r="32" s="141" spans="1:21" x14ac:dyDescent="0.25">
      <c r="G32" s="142" t="s">
        <v>780</v>
      </c>
      <c r="H32" s="143">
        <f>SUM(H2:H31)</f>
        <v>177.5</v>
      </c>
      <c r="I32" s="143">
        <f>SUM(I2:I31)</f>
        <v>26</v>
      </c>
      <c r="J32" s="143">
        <f ref="J32:T32" si="7" t="shared">SUM(J2:J31)</f>
        <v>18</v>
      </c>
      <c r="K32" s="143">
        <f si="7" t="shared"/>
        <v>17</v>
      </c>
      <c r="L32" s="143">
        <f si="7" t="shared"/>
        <v>17</v>
      </c>
      <c r="M32" s="143">
        <f si="7" t="shared"/>
        <v>13.5</v>
      </c>
      <c r="N32" s="143">
        <f si="7" t="shared"/>
        <v>16</v>
      </c>
      <c r="O32" s="143">
        <f si="7" t="shared"/>
        <v>14.5</v>
      </c>
      <c r="P32" s="143">
        <f si="7" t="shared"/>
        <v>18</v>
      </c>
      <c r="Q32" s="143">
        <f si="7" t="shared"/>
        <v>10</v>
      </c>
      <c r="R32" s="143">
        <f si="7" t="shared"/>
        <v>9</v>
      </c>
      <c r="S32" s="143">
        <f si="7" t="shared"/>
        <v>10</v>
      </c>
      <c r="T32" s="143">
        <f si="7" t="shared"/>
        <v>8.5</v>
      </c>
    </row>
    <row customFormat="1" r="33" s="145" spans="7:20" x14ac:dyDescent="0.25">
      <c r="G33" s="144" t="s">
        <v>701</v>
      </c>
      <c r="H33" s="146">
        <f>H32/28</f>
        <v>6.3392857142857144</v>
      </c>
      <c r="I33" s="146">
        <f ref="I33:T33" si="8" t="shared">I32/28</f>
        <v>0.9285714285714286</v>
      </c>
      <c r="J33" s="146">
        <f si="8" t="shared"/>
        <v>0.6428571428571429</v>
      </c>
      <c r="K33" s="146">
        <f si="8" t="shared"/>
        <v>0.6071428571428571</v>
      </c>
      <c r="L33" s="146">
        <f si="8" t="shared"/>
        <v>0.6071428571428571</v>
      </c>
      <c r="M33" s="146">
        <f si="8" t="shared"/>
        <v>0.48214285714285715</v>
      </c>
      <c r="N33" s="146">
        <f si="8" t="shared"/>
        <v>0.5714285714285714</v>
      </c>
      <c r="O33" s="146">
        <f si="8" t="shared"/>
        <v>0.5178571428571429</v>
      </c>
      <c r="P33" s="146">
        <f si="8" t="shared"/>
        <v>0.6428571428571429</v>
      </c>
      <c r="Q33" s="146">
        <f si="8" t="shared"/>
        <v>0.35714285714285715</v>
      </c>
      <c r="R33" s="146">
        <f si="8" t="shared"/>
        <v>0.32142857142857145</v>
      </c>
      <c r="S33" s="146">
        <f si="8" t="shared"/>
        <v>0.35714285714285715</v>
      </c>
      <c r="T33" s="146">
        <f si="8" t="shared"/>
        <v>0.30357142857142855</v>
      </c>
    </row>
  </sheetData>
  <autoFilter ref="A1:U31"/>
  <pageMargins bottom="0.78740157499999996" footer="0.3" header="0.3" left="0.7" right="0.7" top="0.78740157499999996"/>
  <pageSetup orientation="portrait" paperSize="9" r:id="rId1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12</vt:i4>
      </vt:variant>
    </vt:vector>
  </HeadingPairs>
  <TitlesOfParts>
    <vt:vector baseType="lpstr" size="12">
      <vt:lpstr>AGREGACE</vt:lpstr>
      <vt:lpstr>CIP EQUAL</vt:lpstr>
      <vt:lpstr>OPLZZ 1-1</vt:lpstr>
      <vt:lpstr>OPLZZ 1-1 rozsireni</vt:lpstr>
      <vt:lpstr>OPLZZ 1-2</vt:lpstr>
      <vt:lpstr>OPLZZ 2-1</vt:lpstr>
      <vt:lpstr>OPLZZ 3-1</vt:lpstr>
      <vt:lpstr>OPLZZ 3-1 30</vt:lpstr>
      <vt:lpstr>OPLZZ 3-2</vt:lpstr>
      <vt:lpstr>OPLZZ 3-3</vt:lpstr>
      <vt:lpstr>OPLZZ 3-4</vt:lpstr>
      <vt:lpstr>OPLZZ 5-1</vt:lpstr>
    </vt:vector>
  </TitlesOfParts>
  <Company>Navreme Boheme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2012-05-24T16:18:25Z</dcterms:created>
  <dcterms:modified xsi:type="dcterms:W3CDTF">2012-11-28T21:14:34Z</dcterms:modified>
  <dc:title>Evaluace implementace principu inovativnosti v OP LZZ</dc:title>
</cp:coreProperties>
</file>